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G:\Unidades compartidas\1. Gestión del SIG\1. DOCUMENTOS DEL SIG\1. PROCESOS ESTRATÉGICOS\3. Gestión Antisoborno\PR-SGAS-03 Control de Organizaciones y SDN\"/>
    </mc:Choice>
  </mc:AlternateContent>
  <xr:revisionPtr revIDLastSave="0" documentId="13_ncr:1_{919EA86B-FEF9-4437-ACB1-68FA63386CFB}" xr6:coauthVersionLast="47" xr6:coauthVersionMax="47" xr10:uidLastSave="{00000000-0000-0000-0000-000000000000}"/>
  <bookViews>
    <workbookView xWindow="-108" yWindow="-108" windowWidth="23256" windowHeight="12456" tabRatio="763" firstSheet="9" activeTab="9" xr2:uid="{00000000-000D-0000-FFFF-FFFF00000000}"/>
  </bookViews>
  <sheets>
    <sheet name="Informacion General" sheetId="1" state="hidden" r:id="rId1"/>
    <sheet name="S. Financiera y Oblig. Legales" sheetId="5" state="hidden" r:id="rId2"/>
    <sheet name="Capacidad Operativa" sheetId="2" state="hidden" r:id="rId3"/>
    <sheet name="Gestión de Calidad" sheetId="3" state="hidden" r:id="rId4"/>
    <sheet name="Seguridad, Salud y Medioambient" sheetId="4" state="hidden" r:id="rId5"/>
    <sheet name="Gestión Comercial" sheetId="6" state="hidden" r:id="rId6"/>
    <sheet name="Puntuación" sheetId="7" state="hidden" r:id="rId7"/>
    <sheet name="Gráfico1" sheetId="14" state="hidden" r:id="rId8"/>
    <sheet name="Constancia" sheetId="11" state="hidden" r:id="rId9"/>
    <sheet name="Cuestionario" sheetId="17" r:id="rId10"/>
    <sheet name="Registro" sheetId="13" state="hidden" r:id="rId11"/>
  </sheets>
  <definedNames>
    <definedName name="_Toc22307553" localSheetId="0">'Informacion General'!#REF!</definedName>
    <definedName name="_Toc22307554" localSheetId="0">'Informacion General'!#REF!</definedName>
    <definedName name="_xlnm.Print_Area" localSheetId="2">'Capacidad Operativa'!$A$1:$I$183</definedName>
    <definedName name="_xlnm.Print_Area" localSheetId="8">Constancia!$A$1:$AF$29</definedName>
    <definedName name="_xlnm.Print_Area" localSheetId="9">Cuestionario!$A$1:$R$68</definedName>
    <definedName name="_xlnm.Print_Area" localSheetId="3">'Gestión de Calidad'!$A$1:$G$308</definedName>
    <definedName name="_xlnm.Print_Area" localSheetId="0">'Informacion General'!$A$2:$G$96</definedName>
    <definedName name="_xlnm.Print_Area" localSheetId="10">Registro!$A$3:$I$372</definedName>
    <definedName name="_xlnm.Print_Area" localSheetId="1">'S. Financiera y Oblig. Legales'!$A$1:$G$146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3" l="1"/>
  <c r="H34" i="13"/>
  <c r="H41" i="13"/>
  <c r="E61" i="13"/>
  <c r="E66" i="13"/>
  <c r="E68" i="13"/>
  <c r="E80" i="13"/>
  <c r="A95" i="13"/>
  <c r="A104" i="13" s="1"/>
  <c r="A111" i="13" s="1"/>
  <c r="A119" i="13" s="1"/>
  <c r="A126" i="13" s="1"/>
  <c r="A133" i="13"/>
  <c r="A140" i="13" s="1"/>
  <c r="A147" i="13" s="1"/>
  <c r="A154" i="13" s="1"/>
  <c r="A161" i="13" s="1"/>
  <c r="E150" i="13"/>
  <c r="E157" i="13"/>
  <c r="F157" i="13"/>
  <c r="E164" i="13"/>
  <c r="F164" i="13"/>
  <c r="E174" i="13"/>
  <c r="B176" i="13"/>
  <c r="E180" i="13"/>
  <c r="B182" i="13"/>
  <c r="A184" i="13"/>
  <c r="E186" i="13"/>
  <c r="A190" i="13"/>
  <c r="E192" i="13"/>
  <c r="A196" i="13"/>
  <c r="A202" i="13" s="1"/>
  <c r="A208" i="13" s="1"/>
  <c r="A214" i="13" s="1"/>
  <c r="A220" i="13" s="1"/>
  <c r="A226" i="13" s="1"/>
  <c r="A232" i="13" s="1"/>
  <c r="E198" i="13"/>
  <c r="E204" i="13"/>
  <c r="B206" i="13"/>
  <c r="E210" i="13"/>
  <c r="B212" i="13"/>
  <c r="E216" i="13"/>
  <c r="B218" i="13"/>
  <c r="E222" i="13"/>
  <c r="B224" i="13"/>
  <c r="E228" i="13"/>
  <c r="B230" i="13"/>
  <c r="E234" i="13"/>
  <c r="G234" i="13"/>
  <c r="B236" i="13"/>
  <c r="E242" i="13"/>
  <c r="G242" i="13"/>
  <c r="B244" i="13"/>
  <c r="A248" i="13"/>
  <c r="A249" i="13" s="1"/>
  <c r="A250" i="13" s="1"/>
  <c r="A251" i="13" s="1"/>
  <c r="A255" i="13" s="1"/>
  <c r="A256" i="13" s="1"/>
  <c r="A258" i="13"/>
  <c r="A267" i="13" s="1"/>
  <c r="A268" i="13" s="1"/>
  <c r="A269" i="13" s="1"/>
  <c r="A270" i="13" s="1"/>
  <c r="A271" i="13" s="1"/>
  <c r="A277" i="13" s="1"/>
  <c r="A284" i="13" s="1"/>
  <c r="A290" i="13" s="1"/>
  <c r="A296" i="13" s="1"/>
  <c r="A302" i="13" s="1"/>
  <c r="A309" i="13" s="1"/>
  <c r="A316" i="13" s="1"/>
  <c r="A322" i="13" s="1"/>
  <c r="A328" i="13" s="1"/>
  <c r="A334" i="13" s="1"/>
  <c r="A340" i="13" s="1"/>
  <c r="E280" i="13"/>
  <c r="E286" i="13"/>
  <c r="G286" i="13"/>
  <c r="C292" i="13"/>
  <c r="C298" i="13"/>
  <c r="E305" i="13"/>
  <c r="B307" i="13"/>
  <c r="C312" i="13"/>
  <c r="E318" i="13"/>
  <c r="G318" i="13"/>
  <c r="B320" i="13"/>
  <c r="C324" i="13"/>
  <c r="G324" i="13"/>
  <c r="B326" i="13"/>
  <c r="E330" i="13"/>
  <c r="B332" i="13"/>
  <c r="E336" i="13"/>
  <c r="B338" i="13"/>
  <c r="E342" i="13"/>
  <c r="G342" i="13"/>
  <c r="B344" i="13"/>
  <c r="C349" i="13"/>
  <c r="A353" i="13"/>
  <c r="E355" i="13"/>
  <c r="B357" i="13"/>
  <c r="A361" i="13"/>
  <c r="A367" i="13" s="1"/>
  <c r="E363" i="13"/>
  <c r="G363" i="13"/>
  <c r="E369" i="13"/>
  <c r="G369" i="13"/>
  <c r="B10" i="11"/>
  <c r="V19" i="11"/>
  <c r="J22" i="11"/>
  <c r="S22" i="11"/>
  <c r="D9" i="7"/>
  <c r="F9" i="7"/>
  <c r="D10" i="7"/>
  <c r="F10" i="7"/>
  <c r="H10" i="7"/>
  <c r="D19" i="7"/>
  <c r="D39" i="7"/>
  <c r="H39" i="7" s="1"/>
  <c r="F39" i="7"/>
  <c r="P11" i="7" s="1"/>
  <c r="D40" i="7"/>
  <c r="F40" i="7" s="1"/>
  <c r="H40" i="7"/>
  <c r="J40" i="7"/>
  <c r="D44" i="7"/>
  <c r="D46" i="7"/>
  <c r="H47" i="7" s="1"/>
  <c r="J47" i="7"/>
  <c r="J51" i="7"/>
  <c r="D52" i="7"/>
  <c r="F52" i="7" s="1"/>
  <c r="H53" i="7"/>
  <c r="C54" i="7"/>
  <c r="D57" i="7"/>
  <c r="F57" i="7"/>
  <c r="D61" i="7"/>
  <c r="J61" i="7" s="1"/>
  <c r="F61" i="7"/>
  <c r="D64" i="7"/>
  <c r="F64" i="7"/>
  <c r="H64" i="7"/>
  <c r="F66" i="7"/>
  <c r="D70" i="7"/>
  <c r="F70" i="7"/>
  <c r="H70" i="7"/>
  <c r="J70" i="7"/>
  <c r="C73" i="7"/>
  <c r="D73" i="7" s="1"/>
  <c r="J73" i="7" s="1"/>
  <c r="C75" i="7"/>
  <c r="F76" i="7"/>
  <c r="F91" i="7"/>
  <c r="C92" i="7"/>
  <c r="C94" i="7"/>
  <c r="D95" i="7"/>
  <c r="F95" i="7" s="1"/>
  <c r="H98" i="7"/>
  <c r="J103" i="7"/>
  <c r="F105" i="7"/>
  <c r="D106" i="7"/>
  <c r="J110" i="7"/>
  <c r="C111" i="7"/>
  <c r="C112" i="7"/>
  <c r="H115" i="7"/>
  <c r="C116" i="7"/>
  <c r="D116" i="7" s="1"/>
  <c r="J116" i="7" s="1"/>
  <c r="D119" i="7"/>
  <c r="F119" i="7" s="1"/>
  <c r="H120" i="7"/>
  <c r="H123" i="7"/>
  <c r="D129" i="7"/>
  <c r="F129" i="7" s="1"/>
  <c r="H130" i="7"/>
  <c r="J130" i="7"/>
  <c r="C136" i="7"/>
  <c r="D136" i="7" s="1"/>
  <c r="C9" i="6"/>
  <c r="E9" i="6"/>
  <c r="G9" i="6"/>
  <c r="C13" i="6"/>
  <c r="E13" i="6"/>
  <c r="D127" i="7" s="1"/>
  <c r="G13" i="6"/>
  <c r="C17" i="6"/>
  <c r="E17" i="6"/>
  <c r="G17" i="6"/>
  <c r="B19" i="6"/>
  <c r="C23" i="6"/>
  <c r="E23" i="6"/>
  <c r="D128" i="7" s="1"/>
  <c r="B25" i="6"/>
  <c r="C29" i="6"/>
  <c r="E29" i="6"/>
  <c r="B31" i="6"/>
  <c r="C35" i="6"/>
  <c r="E35" i="6"/>
  <c r="D130" i="7" s="1"/>
  <c r="F130" i="7" s="1"/>
  <c r="B37" i="6"/>
  <c r="C41" i="6"/>
  <c r="E41" i="6"/>
  <c r="D131" i="7" s="1"/>
  <c r="B43" i="6"/>
  <c r="C47" i="6"/>
  <c r="E47" i="6"/>
  <c r="G47" i="6"/>
  <c r="C132" i="7" s="1"/>
  <c r="B49" i="6"/>
  <c r="C53" i="6"/>
  <c r="E53" i="6"/>
  <c r="D133" i="7" s="1"/>
  <c r="J133" i="7" s="1"/>
  <c r="G53" i="6"/>
  <c r="C133" i="7" s="1"/>
  <c r="B58" i="6"/>
  <c r="C58" i="6"/>
  <c r="D58" i="6"/>
  <c r="E58" i="6"/>
  <c r="F58" i="6"/>
  <c r="G58" i="6"/>
  <c r="B59" i="6"/>
  <c r="C59" i="6"/>
  <c r="D59" i="6"/>
  <c r="E59" i="6"/>
  <c r="F59" i="6"/>
  <c r="G59" i="6"/>
  <c r="B60" i="6"/>
  <c r="C60" i="6"/>
  <c r="D60" i="6"/>
  <c r="E60" i="6"/>
  <c r="F60" i="6"/>
  <c r="G60" i="6"/>
  <c r="B61" i="6"/>
  <c r="C61" i="6"/>
  <c r="D61" i="6"/>
  <c r="E61" i="6"/>
  <c r="F61" i="6"/>
  <c r="G61" i="6"/>
  <c r="B62" i="6"/>
  <c r="C62" i="6"/>
  <c r="D62" i="6"/>
  <c r="E62" i="6"/>
  <c r="F62" i="6"/>
  <c r="G62" i="6"/>
  <c r="B64" i="6"/>
  <c r="C68" i="6"/>
  <c r="E68" i="6"/>
  <c r="G68" i="6"/>
  <c r="C135" i="7" s="1"/>
  <c r="B70" i="6"/>
  <c r="C74" i="6"/>
  <c r="E74" i="6"/>
  <c r="G74" i="6"/>
  <c r="B76" i="6"/>
  <c r="C7" i="4"/>
  <c r="E7" i="4"/>
  <c r="D102" i="7" s="1"/>
  <c r="B9" i="4"/>
  <c r="C13" i="4"/>
  <c r="E13" i="4"/>
  <c r="D103" i="7" s="1"/>
  <c r="F103" i="7" s="1"/>
  <c r="B15" i="4"/>
  <c r="C19" i="4"/>
  <c r="E19" i="4"/>
  <c r="D104" i="7" s="1"/>
  <c r="B21" i="4"/>
  <c r="C25" i="4"/>
  <c r="E25" i="4"/>
  <c r="D105" i="7" s="1"/>
  <c r="H105" i="7" s="1"/>
  <c r="B27" i="4"/>
  <c r="C31" i="4"/>
  <c r="E31" i="4"/>
  <c r="B33" i="4"/>
  <c r="C39" i="4"/>
  <c r="E39" i="4"/>
  <c r="D107" i="7" s="1"/>
  <c r="G39" i="4"/>
  <c r="C107" i="7" s="1"/>
  <c r="F107" i="7" s="1"/>
  <c r="C43" i="4"/>
  <c r="E43" i="4"/>
  <c r="G43" i="4"/>
  <c r="C108" i="7" s="1"/>
  <c r="C47" i="4"/>
  <c r="E47" i="4"/>
  <c r="G47" i="4"/>
  <c r="C109" i="7" s="1"/>
  <c r="C51" i="4"/>
  <c r="E51" i="4"/>
  <c r="D110" i="7" s="1"/>
  <c r="G51" i="4"/>
  <c r="C110" i="7" s="1"/>
  <c r="F110" i="7" s="1"/>
  <c r="C55" i="4"/>
  <c r="E55" i="4"/>
  <c r="G55" i="4"/>
  <c r="B57" i="4"/>
  <c r="C63" i="4"/>
  <c r="E63" i="4"/>
  <c r="D112" i="7" s="1"/>
  <c r="G63" i="4"/>
  <c r="C67" i="4"/>
  <c r="E67" i="4"/>
  <c r="G67" i="4"/>
  <c r="C113" i="7" s="1"/>
  <c r="C71" i="4"/>
  <c r="E71" i="4"/>
  <c r="G71" i="4"/>
  <c r="C114" i="7" s="1"/>
  <c r="C75" i="4"/>
  <c r="E75" i="4"/>
  <c r="D115" i="7" s="1"/>
  <c r="G75" i="4"/>
  <c r="C115" i="7" s="1"/>
  <c r="C79" i="4"/>
  <c r="E79" i="4"/>
  <c r="G79" i="4"/>
  <c r="C83" i="4"/>
  <c r="E83" i="4"/>
  <c r="G83" i="4"/>
  <c r="C117" i="7" s="1"/>
  <c r="B85" i="4"/>
  <c r="C91" i="4"/>
  <c r="E91" i="4"/>
  <c r="B93" i="4"/>
  <c r="C97" i="4"/>
  <c r="E97" i="4"/>
  <c r="D120" i="7" s="1"/>
  <c r="F120" i="7" s="1"/>
  <c r="B99" i="4"/>
  <c r="C103" i="4"/>
  <c r="E103" i="4"/>
  <c r="D121" i="7" s="1"/>
  <c r="G103" i="4"/>
  <c r="C121" i="7" s="1"/>
  <c r="B105" i="4"/>
  <c r="C109" i="4"/>
  <c r="E109" i="4"/>
  <c r="G109" i="4"/>
  <c r="C122" i="7" s="1"/>
  <c r="B111" i="4"/>
  <c r="C115" i="4"/>
  <c r="E115" i="4"/>
  <c r="D123" i="7" s="1"/>
  <c r="J123" i="7" s="1"/>
  <c r="G115" i="4"/>
  <c r="C123" i="7" s="1"/>
  <c r="B117" i="4"/>
  <c r="C7" i="3"/>
  <c r="E7" i="3"/>
  <c r="E10" i="3"/>
  <c r="B12" i="3"/>
  <c r="C16" i="3"/>
  <c r="E16" i="3"/>
  <c r="D45" i="7" s="1"/>
  <c r="F45" i="7" s="1"/>
  <c r="B20" i="3"/>
  <c r="C24" i="3"/>
  <c r="E24" i="3"/>
  <c r="B26" i="3"/>
  <c r="C30" i="3"/>
  <c r="E30" i="3"/>
  <c r="D47" i="7" s="1"/>
  <c r="F47" i="7" s="1"/>
  <c r="B32" i="3"/>
  <c r="C36" i="3"/>
  <c r="E36" i="3"/>
  <c r="D48" i="7" s="1"/>
  <c r="B38" i="3"/>
  <c r="C42" i="3"/>
  <c r="E42" i="3"/>
  <c r="D49" i="7" s="1"/>
  <c r="F49" i="7" s="1"/>
  <c r="B44" i="3"/>
  <c r="C48" i="3"/>
  <c r="E48" i="3"/>
  <c r="D50" i="7" s="1"/>
  <c r="B50" i="3"/>
  <c r="C54" i="3"/>
  <c r="E54" i="3"/>
  <c r="D51" i="7" s="1"/>
  <c r="F51" i="7" s="1"/>
  <c r="B56" i="3"/>
  <c r="C60" i="3"/>
  <c r="E60" i="3"/>
  <c r="B62" i="3"/>
  <c r="C66" i="3"/>
  <c r="E66" i="3"/>
  <c r="D53" i="7" s="1"/>
  <c r="F53" i="7" s="1"/>
  <c r="B68" i="3"/>
  <c r="C72" i="3"/>
  <c r="E72" i="3"/>
  <c r="D54" i="7" s="1"/>
  <c r="J54" i="7" s="1"/>
  <c r="G72" i="3"/>
  <c r="B74" i="3"/>
  <c r="C78" i="3"/>
  <c r="E78" i="3"/>
  <c r="D55" i="7" s="1"/>
  <c r="F55" i="7" s="1"/>
  <c r="B80" i="3"/>
  <c r="C84" i="3"/>
  <c r="E84" i="3"/>
  <c r="D56" i="7" s="1"/>
  <c r="C88" i="3"/>
  <c r="E88" i="3"/>
  <c r="C92" i="3"/>
  <c r="E92" i="3"/>
  <c r="D58" i="7" s="1"/>
  <c r="C96" i="3"/>
  <c r="E96" i="3"/>
  <c r="C100" i="3"/>
  <c r="E100" i="3"/>
  <c r="B102" i="3"/>
  <c r="C106" i="3"/>
  <c r="E106" i="3"/>
  <c r="B108" i="3"/>
  <c r="C112" i="3"/>
  <c r="E112" i="3"/>
  <c r="D62" i="7" s="1"/>
  <c r="F62" i="7" s="1"/>
  <c r="B114" i="3"/>
  <c r="C120" i="3"/>
  <c r="E120" i="3"/>
  <c r="B122" i="3"/>
  <c r="C126" i="3"/>
  <c r="E126" i="3"/>
  <c r="D65" i="7" s="1"/>
  <c r="F65" i="7" s="1"/>
  <c r="B128" i="3"/>
  <c r="C132" i="3"/>
  <c r="E132" i="3"/>
  <c r="D66" i="7" s="1"/>
  <c r="H66" i="7" s="1"/>
  <c r="B134" i="3"/>
  <c r="C138" i="3"/>
  <c r="E138" i="3"/>
  <c r="D67" i="7" s="1"/>
  <c r="B140" i="3"/>
  <c r="C144" i="3"/>
  <c r="E144" i="3"/>
  <c r="D68" i="7" s="1"/>
  <c r="H68" i="7" s="1"/>
  <c r="B146" i="3"/>
  <c r="C150" i="3"/>
  <c r="E150" i="3"/>
  <c r="D69" i="7" s="1"/>
  <c r="F69" i="7" s="1"/>
  <c r="B152" i="3"/>
  <c r="C156" i="3"/>
  <c r="E156" i="3"/>
  <c r="B158" i="3"/>
  <c r="C164" i="3"/>
  <c r="E164" i="3"/>
  <c r="D72" i="7" s="1"/>
  <c r="J72" i="7" s="1"/>
  <c r="G164" i="3"/>
  <c r="C72" i="7" s="1"/>
  <c r="B166" i="3"/>
  <c r="C170" i="3"/>
  <c r="E170" i="3"/>
  <c r="G170" i="3"/>
  <c r="B172" i="3"/>
  <c r="C176" i="3"/>
  <c r="E176" i="3"/>
  <c r="D74" i="7" s="1"/>
  <c r="J74" i="7" s="1"/>
  <c r="G176" i="3"/>
  <c r="C74" i="7" s="1"/>
  <c r="H74" i="7" s="1"/>
  <c r="B178" i="3"/>
  <c r="C182" i="3"/>
  <c r="E182" i="3"/>
  <c r="D75" i="7" s="1"/>
  <c r="G182" i="3"/>
  <c r="B184" i="3"/>
  <c r="C188" i="3"/>
  <c r="E188" i="3"/>
  <c r="D76" i="7" s="1"/>
  <c r="J76" i="7" s="1"/>
  <c r="G188" i="3"/>
  <c r="C76" i="7" s="1"/>
  <c r="H76" i="7" s="1"/>
  <c r="B190" i="3"/>
  <c r="C196" i="3"/>
  <c r="E196" i="3"/>
  <c r="G196" i="3"/>
  <c r="C78" i="7" s="1"/>
  <c r="B198" i="3"/>
  <c r="C202" i="3"/>
  <c r="E202" i="3"/>
  <c r="D79" i="7" s="1"/>
  <c r="B204" i="3"/>
  <c r="C208" i="3"/>
  <c r="E208" i="3"/>
  <c r="D80" i="7" s="1"/>
  <c r="B210" i="3"/>
  <c r="C214" i="3"/>
  <c r="E214" i="3"/>
  <c r="D81" i="7" s="1"/>
  <c r="J81" i="7" s="1"/>
  <c r="G214" i="3"/>
  <c r="C81" i="7" s="1"/>
  <c r="B216" i="3"/>
  <c r="C222" i="3"/>
  <c r="E222" i="3"/>
  <c r="G222" i="3"/>
  <c r="C82" i="7" s="1"/>
  <c r="C226" i="3"/>
  <c r="E226" i="3"/>
  <c r="G226" i="3"/>
  <c r="C83" i="7" s="1"/>
  <c r="C230" i="3"/>
  <c r="E230" i="3"/>
  <c r="D84" i="7" s="1"/>
  <c r="G230" i="3"/>
  <c r="C84" i="7" s="1"/>
  <c r="C234" i="3"/>
  <c r="E234" i="3"/>
  <c r="D85" i="7" s="1"/>
  <c r="J85" i="7" s="1"/>
  <c r="G234" i="3"/>
  <c r="C85" i="7" s="1"/>
  <c r="C238" i="3"/>
  <c r="E238" i="3"/>
  <c r="D86" i="7" s="1"/>
  <c r="G238" i="3"/>
  <c r="C86" i="7" s="1"/>
  <c r="B240" i="3"/>
  <c r="C246" i="3"/>
  <c r="E246" i="3"/>
  <c r="G246" i="3"/>
  <c r="C88" i="7" s="1"/>
  <c r="B248" i="3"/>
  <c r="C254" i="3"/>
  <c r="E254" i="3"/>
  <c r="D90" i="7" s="1"/>
  <c r="J90" i="7" s="1"/>
  <c r="G254" i="3"/>
  <c r="C90" i="7" s="1"/>
  <c r="B256" i="3"/>
  <c r="C260" i="3"/>
  <c r="E260" i="3"/>
  <c r="D91" i="7" s="1"/>
  <c r="D92" i="7" s="1"/>
  <c r="J92" i="7" s="1"/>
  <c r="B264" i="3"/>
  <c r="C268" i="3"/>
  <c r="E268" i="3"/>
  <c r="G268" i="3"/>
  <c r="B270" i="3"/>
  <c r="C274" i="3"/>
  <c r="E274" i="3"/>
  <c r="D93" i="7" s="1"/>
  <c r="B276" i="3"/>
  <c r="C280" i="3"/>
  <c r="E280" i="3"/>
  <c r="D94" i="7" s="1"/>
  <c r="J94" i="7" s="1"/>
  <c r="G280" i="3"/>
  <c r="B284" i="3"/>
  <c r="C288" i="3"/>
  <c r="E288" i="3"/>
  <c r="B290" i="3"/>
  <c r="C294" i="3"/>
  <c r="E294" i="3"/>
  <c r="D96" i="7" s="1"/>
  <c r="B296" i="3"/>
  <c r="C300" i="3"/>
  <c r="E300" i="3"/>
  <c r="D97" i="7" s="1"/>
  <c r="B302" i="3"/>
  <c r="C306" i="3"/>
  <c r="E306" i="3"/>
  <c r="D98" i="7" s="1"/>
  <c r="J98" i="7" s="1"/>
  <c r="G306" i="3"/>
  <c r="C98" i="7" s="1"/>
  <c r="B308" i="3"/>
  <c r="E8" i="2"/>
  <c r="F8" i="2"/>
  <c r="G8" i="2"/>
  <c r="H8" i="2"/>
  <c r="I8" i="2"/>
  <c r="E9" i="2"/>
  <c r="F9" i="2"/>
  <c r="G9" i="2"/>
  <c r="H9" i="2"/>
  <c r="I9" i="2"/>
  <c r="E10" i="2"/>
  <c r="F10" i="2"/>
  <c r="G10" i="2"/>
  <c r="H10" i="2"/>
  <c r="I10" i="2"/>
  <c r="E11" i="2"/>
  <c r="F11" i="2"/>
  <c r="G11" i="2"/>
  <c r="H11" i="2"/>
  <c r="I11" i="2"/>
  <c r="E12" i="2"/>
  <c r="F12" i="2"/>
  <c r="G12" i="2"/>
  <c r="H12" i="2"/>
  <c r="I12" i="2"/>
  <c r="B15" i="2"/>
  <c r="E19" i="2"/>
  <c r="G19" i="2"/>
  <c r="H19" i="2"/>
  <c r="D26" i="7" s="1"/>
  <c r="E20" i="2"/>
  <c r="G20" i="2"/>
  <c r="H20" i="2"/>
  <c r="E21" i="2"/>
  <c r="G21" i="2"/>
  <c r="H21" i="2"/>
  <c r="E22" i="2"/>
  <c r="G22" i="2"/>
  <c r="H22" i="2"/>
  <c r="E23" i="2"/>
  <c r="G23" i="2"/>
  <c r="H23" i="2"/>
  <c r="B26" i="2"/>
  <c r="D30" i="2"/>
  <c r="F30" i="2"/>
  <c r="D27" i="7" s="1"/>
  <c r="J27" i="7" s="1"/>
  <c r="H30" i="2"/>
  <c r="C27" i="7" s="1"/>
  <c r="H27" i="7" s="1"/>
  <c r="D34" i="2"/>
  <c r="F34" i="2"/>
  <c r="D28" i="7" s="1"/>
  <c r="J28" i="7" s="1"/>
  <c r="H34" i="2"/>
  <c r="C28" i="7" s="1"/>
  <c r="B38" i="2"/>
  <c r="E43" i="2"/>
  <c r="F43" i="2"/>
  <c r="G43" i="2"/>
  <c r="H43" i="2"/>
  <c r="B50" i="2"/>
  <c r="I50" i="2"/>
  <c r="B51" i="2"/>
  <c r="I51" i="2"/>
  <c r="B52" i="2"/>
  <c r="I52" i="2"/>
  <c r="B53" i="2"/>
  <c r="I53" i="2"/>
  <c r="B56" i="2"/>
  <c r="B61" i="2"/>
  <c r="D69" i="2"/>
  <c r="F69" i="2"/>
  <c r="D73" i="2"/>
  <c r="F73" i="2"/>
  <c r="D30" i="7" s="1"/>
  <c r="H73" i="2"/>
  <c r="D77" i="2"/>
  <c r="F77" i="2"/>
  <c r="H77" i="2"/>
  <c r="D81" i="2"/>
  <c r="F81" i="2"/>
  <c r="B83" i="2"/>
  <c r="B90" i="2"/>
  <c r="E90" i="2"/>
  <c r="F90" i="2"/>
  <c r="G90" i="2"/>
  <c r="H90" i="2"/>
  <c r="B91" i="2"/>
  <c r="E91" i="2"/>
  <c r="F91" i="2"/>
  <c r="G91" i="2"/>
  <c r="H91" i="2"/>
  <c r="B92" i="2"/>
  <c r="E92" i="2"/>
  <c r="F92" i="2"/>
  <c r="G92" i="2"/>
  <c r="H92" i="2"/>
  <c r="B93" i="2"/>
  <c r="E93" i="2"/>
  <c r="F93" i="2"/>
  <c r="G93" i="2"/>
  <c r="H93" i="2"/>
  <c r="B94" i="2"/>
  <c r="E94" i="2"/>
  <c r="F94" i="2"/>
  <c r="G94" i="2"/>
  <c r="H94" i="2"/>
  <c r="B95" i="2"/>
  <c r="E95" i="2"/>
  <c r="F95" i="2"/>
  <c r="G95" i="2"/>
  <c r="H95" i="2"/>
  <c r="B96" i="2"/>
  <c r="E96" i="2"/>
  <c r="F96" i="2"/>
  <c r="G96" i="2"/>
  <c r="H96" i="2"/>
  <c r="B97" i="2"/>
  <c r="E97" i="2"/>
  <c r="F97" i="2"/>
  <c r="G97" i="2"/>
  <c r="H97" i="2"/>
  <c r="B98" i="2"/>
  <c r="E98" i="2"/>
  <c r="F98" i="2"/>
  <c r="G98" i="2"/>
  <c r="H98" i="2"/>
  <c r="B99" i="2"/>
  <c r="E99" i="2"/>
  <c r="F99" i="2"/>
  <c r="G99" i="2"/>
  <c r="H99" i="2"/>
  <c r="B102" i="2"/>
  <c r="B107" i="2"/>
  <c r="E107" i="2"/>
  <c r="G107" i="2"/>
  <c r="B108" i="2"/>
  <c r="E108" i="2"/>
  <c r="G108" i="2"/>
  <c r="B109" i="2"/>
  <c r="E109" i="2"/>
  <c r="G109" i="2"/>
  <c r="B110" i="2"/>
  <c r="E110" i="2"/>
  <c r="G110" i="2"/>
  <c r="B111" i="2"/>
  <c r="E111" i="2"/>
  <c r="G111" i="2"/>
  <c r="B112" i="2"/>
  <c r="E112" i="2"/>
  <c r="G112" i="2"/>
  <c r="B113" i="2"/>
  <c r="E113" i="2"/>
  <c r="G113" i="2"/>
  <c r="B114" i="2"/>
  <c r="E114" i="2"/>
  <c r="G114" i="2"/>
  <c r="B115" i="2"/>
  <c r="E115" i="2"/>
  <c r="G115" i="2"/>
  <c r="B116" i="2"/>
  <c r="E116" i="2"/>
  <c r="G116" i="2"/>
  <c r="D120" i="2"/>
  <c r="F120" i="2"/>
  <c r="H120" i="2"/>
  <c r="C33" i="7" s="1"/>
  <c r="B125" i="2"/>
  <c r="D125" i="2"/>
  <c r="E125" i="2"/>
  <c r="F125" i="2"/>
  <c r="G125" i="2"/>
  <c r="H125" i="2"/>
  <c r="I125" i="2"/>
  <c r="D33" i="7" s="1"/>
  <c r="B126" i="2"/>
  <c r="C126" i="2"/>
  <c r="D126" i="2"/>
  <c r="E126" i="2"/>
  <c r="F126" i="2"/>
  <c r="G126" i="2"/>
  <c r="H126" i="2"/>
  <c r="I126" i="2"/>
  <c r="B127" i="2"/>
  <c r="C127" i="2"/>
  <c r="D127" i="2"/>
  <c r="E127" i="2"/>
  <c r="F127" i="2"/>
  <c r="G127" i="2"/>
  <c r="H127" i="2"/>
  <c r="I127" i="2"/>
  <c r="B128" i="2"/>
  <c r="C128" i="2"/>
  <c r="D128" i="2"/>
  <c r="E128" i="2"/>
  <c r="F128" i="2"/>
  <c r="G128" i="2"/>
  <c r="H128" i="2"/>
  <c r="I128" i="2"/>
  <c r="B129" i="2"/>
  <c r="C129" i="2"/>
  <c r="D129" i="2"/>
  <c r="E129" i="2"/>
  <c r="F129" i="2"/>
  <c r="G129" i="2"/>
  <c r="H129" i="2"/>
  <c r="I129" i="2"/>
  <c r="B130" i="2"/>
  <c r="C130" i="2"/>
  <c r="D130" i="2"/>
  <c r="E130" i="2"/>
  <c r="F130" i="2"/>
  <c r="G130" i="2"/>
  <c r="H130" i="2"/>
  <c r="I130" i="2"/>
  <c r="B134" i="2"/>
  <c r="D140" i="2"/>
  <c r="F140" i="2"/>
  <c r="D35" i="7" s="1"/>
  <c r="D144" i="2"/>
  <c r="F144" i="2"/>
  <c r="H144" i="2"/>
  <c r="C36" i="7" s="1"/>
  <c r="B146" i="2"/>
  <c r="D150" i="2"/>
  <c r="F150" i="2"/>
  <c r="D37" i="7" s="1"/>
  <c r="J37" i="7" s="1"/>
  <c r="H150" i="2"/>
  <c r="C37" i="7" s="1"/>
  <c r="B164" i="2"/>
  <c r="B171" i="2"/>
  <c r="E171" i="2"/>
  <c r="G171" i="2"/>
  <c r="H171" i="2"/>
  <c r="B172" i="2"/>
  <c r="E172" i="2"/>
  <c r="G172" i="2"/>
  <c r="H172" i="2"/>
  <c r="B173" i="2"/>
  <c r="E173" i="2"/>
  <c r="G173" i="2"/>
  <c r="H173" i="2"/>
  <c r="B174" i="2"/>
  <c r="E174" i="2"/>
  <c r="G174" i="2"/>
  <c r="H174" i="2"/>
  <c r="B175" i="2"/>
  <c r="E175" i="2"/>
  <c r="G175" i="2"/>
  <c r="H175" i="2"/>
  <c r="B176" i="2"/>
  <c r="E176" i="2"/>
  <c r="G176" i="2"/>
  <c r="H176" i="2"/>
  <c r="B177" i="2"/>
  <c r="E177" i="2"/>
  <c r="G177" i="2"/>
  <c r="H177" i="2"/>
  <c r="B178" i="2"/>
  <c r="E178" i="2"/>
  <c r="G178" i="2"/>
  <c r="H178" i="2"/>
  <c r="B179" i="2"/>
  <c r="E179" i="2"/>
  <c r="G179" i="2"/>
  <c r="H179" i="2"/>
  <c r="B180" i="2"/>
  <c r="E180" i="2"/>
  <c r="G180" i="2"/>
  <c r="H180" i="2"/>
  <c r="B182" i="2"/>
  <c r="C11" i="5"/>
  <c r="D11" i="5"/>
  <c r="D15" i="5" s="1"/>
  <c r="D42" i="5" s="1"/>
  <c r="E11" i="5"/>
  <c r="C14" i="5"/>
  <c r="D14" i="5"/>
  <c r="E14" i="5"/>
  <c r="C19" i="5"/>
  <c r="D19" i="5"/>
  <c r="E19" i="5"/>
  <c r="C28" i="5"/>
  <c r="D28" i="5"/>
  <c r="E28" i="5"/>
  <c r="C29" i="5"/>
  <c r="D29" i="5"/>
  <c r="E29" i="5"/>
  <c r="F29" i="5" s="1"/>
  <c r="C30" i="5"/>
  <c r="D30" i="5"/>
  <c r="E30" i="5"/>
  <c r="C33" i="5"/>
  <c r="D33" i="5"/>
  <c r="E33" i="5"/>
  <c r="F33" i="5" s="1"/>
  <c r="C34" i="5"/>
  <c r="D34" i="5"/>
  <c r="E34" i="5"/>
  <c r="C35" i="5"/>
  <c r="D35" i="5"/>
  <c r="E35" i="5"/>
  <c r="F35" i="5" s="1"/>
  <c r="C39" i="5"/>
  <c r="B60" i="5"/>
  <c r="C64" i="5"/>
  <c r="D12" i="7" s="1"/>
  <c r="F12" i="7" s="1"/>
  <c r="E64" i="5"/>
  <c r="B66" i="5"/>
  <c r="F71" i="5"/>
  <c r="F72" i="5"/>
  <c r="F73" i="5"/>
  <c r="B83" i="5"/>
  <c r="D83" i="5"/>
  <c r="F83" i="5"/>
  <c r="B84" i="5"/>
  <c r="D84" i="5"/>
  <c r="F84" i="5"/>
  <c r="B85" i="5"/>
  <c r="D85" i="5"/>
  <c r="F85" i="5"/>
  <c r="B86" i="5"/>
  <c r="D86" i="5"/>
  <c r="F86" i="5"/>
  <c r="B87" i="5"/>
  <c r="D87" i="5"/>
  <c r="F87" i="5"/>
  <c r="B91" i="5"/>
  <c r="D93" i="5"/>
  <c r="C96" i="5"/>
  <c r="D15" i="7" s="1"/>
  <c r="E96" i="5"/>
  <c r="B98" i="5"/>
  <c r="C102" i="5"/>
  <c r="D16" i="7" s="1"/>
  <c r="F16" i="7" s="1"/>
  <c r="E102" i="5"/>
  <c r="B104" i="5"/>
  <c r="B108" i="5"/>
  <c r="C108" i="5"/>
  <c r="D108" i="5"/>
  <c r="F108" i="5"/>
  <c r="B109" i="5"/>
  <c r="C109" i="5"/>
  <c r="D109" i="5"/>
  <c r="F109" i="5"/>
  <c r="B110" i="5"/>
  <c r="C110" i="5"/>
  <c r="D110" i="5"/>
  <c r="F110" i="5"/>
  <c r="B111" i="5"/>
  <c r="C111" i="5"/>
  <c r="D111" i="5"/>
  <c r="F111" i="5"/>
  <c r="B112" i="5"/>
  <c r="C112" i="5"/>
  <c r="D112" i="5"/>
  <c r="F112" i="5"/>
  <c r="B113" i="5"/>
  <c r="C113" i="5"/>
  <c r="D113" i="5"/>
  <c r="F113" i="5"/>
  <c r="B114" i="5"/>
  <c r="C114" i="5"/>
  <c r="D114" i="5"/>
  <c r="F114" i="5"/>
  <c r="B116" i="5"/>
  <c r="C120" i="5"/>
  <c r="E120" i="5"/>
  <c r="D17" i="7" s="1"/>
  <c r="J17" i="7" s="1"/>
  <c r="G120" i="5"/>
  <c r="C17" i="7" s="1"/>
  <c r="B122" i="5"/>
  <c r="D129" i="5"/>
  <c r="F129" i="5"/>
  <c r="D130" i="5"/>
  <c r="F130" i="5"/>
  <c r="D131" i="5"/>
  <c r="F131" i="5"/>
  <c r="D132" i="5"/>
  <c r="F132" i="5"/>
  <c r="B134" i="5"/>
  <c r="D140" i="5"/>
  <c r="E140" i="5"/>
  <c r="D21" i="7" s="1"/>
  <c r="D141" i="5"/>
  <c r="E141" i="5"/>
  <c r="D142" i="5"/>
  <c r="E142" i="5"/>
  <c r="D143" i="5"/>
  <c r="E143" i="5"/>
  <c r="B145" i="5"/>
  <c r="A7" i="1"/>
  <c r="A11" i="13" s="1"/>
  <c r="A10" i="1"/>
  <c r="A14" i="13" s="1"/>
  <c r="A13" i="1"/>
  <c r="A17" i="13" s="1"/>
  <c r="B17" i="1"/>
  <c r="E21" i="13" s="1"/>
  <c r="B21" i="1"/>
  <c r="E24" i="13" s="1"/>
  <c r="E21" i="1"/>
  <c r="H24" i="13" s="1"/>
  <c r="B22" i="1"/>
  <c r="E22" i="1"/>
  <c r="H25" i="13" s="1"/>
  <c r="B23" i="1"/>
  <c r="E26" i="13" s="1"/>
  <c r="E23" i="1"/>
  <c r="H26" i="13" s="1"/>
  <c r="B26" i="1"/>
  <c r="E29" i="13" s="1"/>
  <c r="B30" i="1"/>
  <c r="E33" i="13" s="1"/>
  <c r="E30" i="1"/>
  <c r="H33" i="13" s="1"/>
  <c r="B31" i="1"/>
  <c r="E34" i="13" s="1"/>
  <c r="E31" i="1"/>
  <c r="B32" i="1"/>
  <c r="E35" i="13" s="1"/>
  <c r="E32" i="1"/>
  <c r="H35" i="13" s="1"/>
  <c r="B36" i="1"/>
  <c r="E39" i="13" s="1"/>
  <c r="E36" i="1"/>
  <c r="H39" i="13" s="1"/>
  <c r="B37" i="1"/>
  <c r="E40" i="13" s="1"/>
  <c r="E37" i="1"/>
  <c r="H40" i="13" s="1"/>
  <c r="B38" i="1"/>
  <c r="E41" i="13" s="1"/>
  <c r="E38" i="1"/>
  <c r="D41" i="1"/>
  <c r="F44" i="13" s="1"/>
  <c r="D42" i="1"/>
  <c r="F45" i="13" s="1"/>
  <c r="B44" i="1"/>
  <c r="E47" i="13" s="1"/>
  <c r="B46" i="1"/>
  <c r="E49" i="13" s="1"/>
  <c r="A49" i="1"/>
  <c r="A52" i="13" s="1"/>
  <c r="B51" i="1"/>
  <c r="E54" i="13" s="1"/>
  <c r="B56" i="1"/>
  <c r="E59" i="13" s="1"/>
  <c r="B58" i="1"/>
  <c r="B60" i="1"/>
  <c r="E63" i="13" s="1"/>
  <c r="B64" i="1"/>
  <c r="B66" i="1"/>
  <c r="B69" i="1"/>
  <c r="B71" i="1" s="1"/>
  <c r="B89" i="1" s="1"/>
  <c r="B75" i="1"/>
  <c r="B77" i="1"/>
  <c r="B79" i="1"/>
  <c r="E70" i="13" s="1"/>
  <c r="B81" i="1"/>
  <c r="E72" i="13" s="1"/>
  <c r="B83" i="1"/>
  <c r="E74" i="13" s="1"/>
  <c r="B85" i="1"/>
  <c r="E76" i="13" s="1"/>
  <c r="F30" i="7" l="1"/>
  <c r="P8" i="7" s="1"/>
  <c r="H30" i="7"/>
  <c r="D109" i="7"/>
  <c r="J109" i="7" s="1"/>
  <c r="F109" i="7"/>
  <c r="H21" i="7"/>
  <c r="J21" i="7"/>
  <c r="F21" i="7"/>
  <c r="P6" i="7" s="1"/>
  <c r="J136" i="7"/>
  <c r="F136" i="7"/>
  <c r="D36" i="7"/>
  <c r="F36" i="7" s="1"/>
  <c r="H15" i="7"/>
  <c r="J15" i="7"/>
  <c r="F15" i="7"/>
  <c r="H33" i="7"/>
  <c r="F33" i="7"/>
  <c r="H93" i="7"/>
  <c r="F93" i="7"/>
  <c r="H84" i="7"/>
  <c r="F48" i="7"/>
  <c r="H48" i="7"/>
  <c r="J48" i="7"/>
  <c r="F121" i="7"/>
  <c r="P19" i="7" s="1"/>
  <c r="H121" i="7"/>
  <c r="F135" i="7"/>
  <c r="H135" i="7"/>
  <c r="F112" i="7"/>
  <c r="F58" i="7"/>
  <c r="F104" i="7"/>
  <c r="H104" i="7"/>
  <c r="J104" i="7"/>
  <c r="F122" i="7"/>
  <c r="F26" i="7"/>
  <c r="H26" i="7"/>
  <c r="J26" i="7"/>
  <c r="J84" i="7"/>
  <c r="F84" i="7"/>
  <c r="J79" i="7"/>
  <c r="F79" i="7"/>
  <c r="H79" i="7"/>
  <c r="J121" i="7"/>
  <c r="D122" i="7"/>
  <c r="J122" i="7" s="1"/>
  <c r="F102" i="7"/>
  <c r="H102" i="7"/>
  <c r="J102" i="7"/>
  <c r="F97" i="7"/>
  <c r="H97" i="7"/>
  <c r="J97" i="7"/>
  <c r="F83" i="7"/>
  <c r="D114" i="7"/>
  <c r="H114" i="7" s="1"/>
  <c r="F114" i="7"/>
  <c r="F90" i="7"/>
  <c r="H90" i="7"/>
  <c r="H86" i="7"/>
  <c r="F86" i="7"/>
  <c r="H81" i="7"/>
  <c r="F81" i="7"/>
  <c r="F50" i="7"/>
  <c r="H50" i="7"/>
  <c r="J50" i="7"/>
  <c r="F117" i="7"/>
  <c r="H107" i="7"/>
  <c r="J107" i="7"/>
  <c r="F133" i="7"/>
  <c r="H133" i="7"/>
  <c r="H131" i="7"/>
  <c r="J131" i="7"/>
  <c r="F131" i="7"/>
  <c r="F127" i="7"/>
  <c r="H127" i="7"/>
  <c r="D14" i="7"/>
  <c r="D117" i="7"/>
  <c r="H129" i="7"/>
  <c r="J129" i="7"/>
  <c r="F128" i="7"/>
  <c r="F111" i="7"/>
  <c r="H111" i="7"/>
  <c r="F94" i="7"/>
  <c r="H94" i="7"/>
  <c r="F75" i="7"/>
  <c r="H75" i="7"/>
  <c r="H12" i="7"/>
  <c r="H9" i="7"/>
  <c r="J9" i="7"/>
  <c r="D83" i="7"/>
  <c r="H83" i="7" s="1"/>
  <c r="H122" i="7"/>
  <c r="D39" i="5"/>
  <c r="F34" i="5"/>
  <c r="F85" i="7"/>
  <c r="H85" i="7"/>
  <c r="D78" i="7"/>
  <c r="J78" i="7" s="1"/>
  <c r="F67" i="7"/>
  <c r="P13" i="7" s="1"/>
  <c r="H67" i="7"/>
  <c r="J67" i="7"/>
  <c r="J128" i="7"/>
  <c r="H117" i="7"/>
  <c r="H110" i="7"/>
  <c r="H103" i="7"/>
  <c r="J68" i="7"/>
  <c r="J64" i="7"/>
  <c r="H65" i="7"/>
  <c r="J55" i="7"/>
  <c r="H51" i="7"/>
  <c r="J45" i="7"/>
  <c r="J16" i="7"/>
  <c r="F27" i="7"/>
  <c r="F30" i="5"/>
  <c r="F78" i="7"/>
  <c r="H119" i="7"/>
  <c r="J119" i="7"/>
  <c r="F46" i="7"/>
  <c r="H46" i="7"/>
  <c r="J46" i="7"/>
  <c r="H35" i="7"/>
  <c r="F35" i="7"/>
  <c r="F28" i="7"/>
  <c r="H28" i="7"/>
  <c r="F96" i="7"/>
  <c r="H96" i="7"/>
  <c r="J96" i="7"/>
  <c r="F88" i="7"/>
  <c r="J80" i="7"/>
  <c r="F80" i="7"/>
  <c r="H80" i="7"/>
  <c r="D111" i="7"/>
  <c r="J111" i="7" s="1"/>
  <c r="H108" i="7"/>
  <c r="H136" i="7"/>
  <c r="H128" i="7"/>
  <c r="F73" i="7"/>
  <c r="H61" i="7"/>
  <c r="H55" i="7"/>
  <c r="H45" i="7"/>
  <c r="H16" i="7"/>
  <c r="E39" i="5"/>
  <c r="E15" i="5"/>
  <c r="E42" i="5" s="1"/>
  <c r="D11" i="7" s="1"/>
  <c r="H69" i="7"/>
  <c r="J69" i="7"/>
  <c r="C15" i="5"/>
  <c r="C42" i="5" s="1"/>
  <c r="F17" i="7"/>
  <c r="H17" i="7"/>
  <c r="H37" i="7"/>
  <c r="F37" i="7"/>
  <c r="D32" i="7"/>
  <c r="F98" i="7"/>
  <c r="D88" i="7"/>
  <c r="D82" i="7"/>
  <c r="J82" i="7" s="1"/>
  <c r="F56" i="7"/>
  <c r="H56" i="7"/>
  <c r="D113" i="7"/>
  <c r="J113" i="7" s="1"/>
  <c r="D108" i="7"/>
  <c r="J108" i="7" s="1"/>
  <c r="D132" i="7"/>
  <c r="C134" i="7" s="1"/>
  <c r="F116" i="7"/>
  <c r="H112" i="7"/>
  <c r="F106" i="7"/>
  <c r="H106" i="7"/>
  <c r="J106" i="7"/>
  <c r="J95" i="7"/>
  <c r="F92" i="7"/>
  <c r="H92" i="7"/>
  <c r="F68" i="7"/>
  <c r="J49" i="7"/>
  <c r="F44" i="7"/>
  <c r="H44" i="7"/>
  <c r="H52" i="7"/>
  <c r="J62" i="7"/>
  <c r="J44" i="7"/>
  <c r="J52" i="7"/>
  <c r="H62" i="7"/>
  <c r="J30" i="7"/>
  <c r="J33" i="7"/>
  <c r="F74" i="7"/>
  <c r="F72" i="7"/>
  <c r="P14" i="7" s="1"/>
  <c r="H72" i="7"/>
  <c r="F123" i="7"/>
  <c r="F115" i="7"/>
  <c r="J105" i="7"/>
  <c r="H95" i="7"/>
  <c r="J91" i="7"/>
  <c r="H82" i="7"/>
  <c r="H73" i="7"/>
  <c r="J66" i="7"/>
  <c r="F54" i="7"/>
  <c r="H54" i="7"/>
  <c r="H49" i="7"/>
  <c r="D25" i="7"/>
  <c r="D135" i="7"/>
  <c r="J135" i="7" s="1"/>
  <c r="J120" i="7"/>
  <c r="H116" i="7"/>
  <c r="H91" i="7"/>
  <c r="J53" i="7"/>
  <c r="F19" i="7"/>
  <c r="P5" i="7" s="1"/>
  <c r="H19" i="7"/>
  <c r="J19" i="7"/>
  <c r="B13" i="11"/>
  <c r="D60" i="7"/>
  <c r="F60" i="7" s="1"/>
  <c r="D59" i="7"/>
  <c r="F59" i="7" s="1"/>
  <c r="P10" i="7" l="1"/>
  <c r="J56" i="7"/>
  <c r="H109" i="7"/>
  <c r="P12" i="7"/>
  <c r="F108" i="7"/>
  <c r="P18" i="7" s="1"/>
  <c r="F132" i="7"/>
  <c r="F82" i="7"/>
  <c r="P15" i="7" s="1"/>
  <c r="F25" i="7"/>
  <c r="H25" i="7"/>
  <c r="J25" i="7"/>
  <c r="J88" i="7"/>
  <c r="H113" i="7"/>
  <c r="H57" i="7"/>
  <c r="D134" i="7"/>
  <c r="F134" i="7" s="1"/>
  <c r="F113" i="7"/>
  <c r="H132" i="7"/>
  <c r="G123" i="7"/>
  <c r="D124" i="7" s="1"/>
  <c r="H36" i="7"/>
  <c r="P16" i="7"/>
  <c r="P17" i="7"/>
  <c r="F32" i="7"/>
  <c r="P9" i="7" s="1"/>
  <c r="J32" i="7"/>
  <c r="H32" i="7"/>
  <c r="F11" i="7"/>
  <c r="H11" i="7"/>
  <c r="J11" i="7"/>
  <c r="H88" i="7"/>
  <c r="H78" i="7"/>
  <c r="F14" i="7"/>
  <c r="P4" i="7" s="1"/>
  <c r="J14" i="7"/>
  <c r="H14" i="7"/>
  <c r="P20" i="7" l="1"/>
  <c r="G21" i="7"/>
  <c r="D22" i="7" s="1"/>
  <c r="P3" i="7"/>
  <c r="L18" i="11"/>
  <c r="G146" i="7"/>
  <c r="H134" i="7"/>
  <c r="G98" i="7"/>
  <c r="D99" i="7" s="1"/>
  <c r="G136" i="7"/>
  <c r="D137" i="7" s="1"/>
  <c r="P7" i="7"/>
  <c r="G40" i="7"/>
  <c r="D41" i="7" s="1"/>
  <c r="V18" i="11" l="1"/>
  <c r="G147" i="7"/>
  <c r="AA16" i="11"/>
  <c r="G145" i="7"/>
  <c r="Q16" i="11"/>
  <c r="G144" i="7"/>
  <c r="G143" i="7"/>
  <c r="G16" i="11"/>
  <c r="F157" i="7" l="1"/>
  <c r="L19" i="11" s="1"/>
</calcChain>
</file>

<file path=xl/sharedStrings.xml><?xml version="1.0" encoding="utf-8"?>
<sst xmlns="http://schemas.openxmlformats.org/spreadsheetml/2006/main" count="1125" uniqueCount="601">
  <si>
    <t>42</t>
  </si>
  <si>
    <t>¿La empresa ha definido las competencias  para las diferentes funciones de la organización?. (Por ejm. Perfiles).</t>
  </si>
  <si>
    <t>43</t>
  </si>
  <si>
    <t>44</t>
  </si>
  <si>
    <t>45</t>
  </si>
  <si>
    <t>¿La empresa tiene un Manual de Funciones?</t>
  </si>
  <si>
    <t>46</t>
  </si>
  <si>
    <t>47</t>
  </si>
  <si>
    <t>48</t>
  </si>
  <si>
    <t>49</t>
  </si>
  <si>
    <t>50</t>
  </si>
  <si>
    <t>51</t>
  </si>
  <si>
    <t>52</t>
  </si>
  <si>
    <t>53</t>
  </si>
  <si>
    <t>54</t>
  </si>
  <si>
    <t>55</t>
  </si>
  <si>
    <t>56</t>
  </si>
  <si>
    <t>57</t>
  </si>
  <si>
    <t>58</t>
  </si>
  <si>
    <t>59</t>
  </si>
  <si>
    <t>60</t>
  </si>
  <si>
    <t>61</t>
  </si>
  <si>
    <t>62</t>
  </si>
  <si>
    <t>63</t>
  </si>
  <si>
    <t>64</t>
  </si>
  <si>
    <t>65</t>
  </si>
  <si>
    <t>66</t>
  </si>
  <si>
    <t>1A</t>
  </si>
  <si>
    <t>1B</t>
  </si>
  <si>
    <t>1C</t>
  </si>
  <si>
    <t>¿Tienen implantado un procedimiento sistemático de inspección de los materiales e insumos comprados?</t>
  </si>
  <si>
    <t xml:space="preserve">¿La empresa ha implementado un procedimiento sistemático para evaluar periódicamente el desempeño de sus proveedores? </t>
  </si>
  <si>
    <t>¿La empresa evalúa la satisfacción de sus clientes, guardando registros de dicha actividad?</t>
  </si>
  <si>
    <t>¿Tienen implantado un procedimiento sistemático para la atención de quejas u observaciones de los clientes?</t>
  </si>
  <si>
    <t>¿La empresa  registra las quejas / observaciones de los clientes  y genera una estadística de las mismas?</t>
  </si>
  <si>
    <t>¿Es posible conocer el plazo de entrega y verificar el cumplimiento del mismo, luego de concluído el servicio?</t>
  </si>
  <si>
    <t>¿La empresa brinda algún tipo de soporte técnico a sus clientes?</t>
  </si>
  <si>
    <t>Nº de días</t>
  </si>
  <si>
    <t>Activo Corriente</t>
  </si>
  <si>
    <t>Activo No Corriente</t>
  </si>
  <si>
    <t>Total Activo</t>
  </si>
  <si>
    <t>Pasivo Corriente</t>
  </si>
  <si>
    <t>Pasivo No Corriente</t>
  </si>
  <si>
    <t>Total pasivo</t>
  </si>
  <si>
    <t>Patrimonio</t>
  </si>
  <si>
    <t>Ventas</t>
  </si>
  <si>
    <t>Costo de Ventas</t>
  </si>
  <si>
    <t>Cuentas X Cobrar</t>
  </si>
  <si>
    <t>Cuentas X Pagar</t>
  </si>
  <si>
    <t>Capital Social</t>
  </si>
  <si>
    <t>Existencias</t>
  </si>
  <si>
    <t>Razón de Liquidez Gral (1)</t>
  </si>
  <si>
    <t>Prueba Acida (2)</t>
  </si>
  <si>
    <t>Rotación de Stocks (3)</t>
  </si>
  <si>
    <t>Explicación de Prorrateos</t>
  </si>
  <si>
    <t>(3)     Indica el número de días que, en promedio, los productos terminados permanecen dentro de los inventarios que mantiene la empresa.</t>
  </si>
  <si>
    <t>Año</t>
  </si>
  <si>
    <t>Total Sector</t>
  </si>
  <si>
    <t>(1)     Sector de la actividad a la que pertenece el cliente. (Ejemplo: Construcción, Telecomunicaciones, Industrial, Servicios, Energia, Minería, etc.)</t>
  </si>
  <si>
    <t>(2)     Total Sector / Total Ventas</t>
  </si>
  <si>
    <t>Tipo de Obligación (Vigente)</t>
  </si>
  <si>
    <t>Valor en US$ (1)</t>
  </si>
  <si>
    <t>(1)       Indicar el tipo de cambio</t>
  </si>
  <si>
    <t>Banco</t>
  </si>
  <si>
    <t>Sucursal</t>
  </si>
  <si>
    <t>Nro. de Cuenta (US$ / S/.)</t>
  </si>
  <si>
    <t>Teléfono</t>
  </si>
  <si>
    <t>SI</t>
  </si>
  <si>
    <t>NO</t>
  </si>
  <si>
    <t>Rotación de Cuentas X Pagar (5)</t>
  </si>
  <si>
    <t>Rotación de Cuentas X Cobrar (4)</t>
  </si>
  <si>
    <t>Ratios de Liquidez</t>
  </si>
  <si>
    <t>Ratios de Gestión (días)</t>
  </si>
  <si>
    <t>Ratios de Solvencia</t>
  </si>
  <si>
    <t>Ratios de Rentabilidad</t>
  </si>
  <si>
    <t>(1)     Indica el grado de cobertura que tienen los activos de mayor liquidez sobre las obligaciones de menor vencimiento o mayor exigibilidad. Cuanto más elevado sea el coeficiente alcanzado, mayor será la capacidad de la empresa para satisfacer las deudas que vencen a corto plazo.</t>
  </si>
  <si>
    <t>(2)    Representa una medida más directa de la solvencia financiera de corto plazo de la empresa, al tomar en consideración los niveles de liquidez de los componentes del activo circulante. Cuanto más elevado sea el coeficiente mayor será el grado de liquidez de la empresa.</t>
  </si>
  <si>
    <t>(4)    Determina el número de días que en promedio transcurre entre el momento en que se realiza la venta y el momento en que se hace efectiva la cobranza.</t>
  </si>
  <si>
    <t>(5)     Determina el número de días que en promedio transcurre entre el momento que se realiza la compra y el momento en que se hace efectivo el pago.</t>
  </si>
  <si>
    <t>Razón de endeudamiento (6)</t>
  </si>
  <si>
    <t>(6)     Indicador o media del riesgo financiero. Depende de la política financiera que aplica la empresa. Cuanto mayor sea el indicador, mayor será el riesgo de la empresa.</t>
  </si>
  <si>
    <t>Rentabilidad sobre Patrimonio (7)</t>
  </si>
  <si>
    <t>(7)     Mide la rentabilidad de los accionistas, considerando el apalancamiento financiero.</t>
  </si>
  <si>
    <t>Vigencia de Alquiler</t>
  </si>
  <si>
    <t>(1) Marcar con  una “ X” lo que corresponda.</t>
  </si>
  <si>
    <t>1°</t>
  </si>
  <si>
    <t>2°</t>
  </si>
  <si>
    <t>3°</t>
  </si>
  <si>
    <t>4°</t>
  </si>
  <si>
    <t xml:space="preserve">% (1) </t>
  </si>
  <si>
    <t>(1)  Producción actual / Capacidad Instalada</t>
  </si>
  <si>
    <t>Almacén de repuestos</t>
  </si>
  <si>
    <t>Oficinas</t>
  </si>
  <si>
    <t>Almacén de insumos / materia prima</t>
  </si>
  <si>
    <t>Otros</t>
  </si>
  <si>
    <t>Promedio (*)</t>
  </si>
  <si>
    <t>Utilidad</t>
  </si>
  <si>
    <t>Utilidad neta del ejercicio</t>
  </si>
  <si>
    <t>Póliza de sus activos (edificio, planta)</t>
  </si>
  <si>
    <t>Póliza de daños contra terceros / Responsabilidad civil</t>
  </si>
  <si>
    <t>Pólizas de transporte</t>
  </si>
  <si>
    <t>Pólizas de seguro de alto riesgo del personal</t>
  </si>
  <si>
    <t>SUNAT</t>
  </si>
  <si>
    <t>ESSALUD</t>
  </si>
  <si>
    <t>PLANILLAS DEL PERSONAL</t>
  </si>
  <si>
    <t>SISTEMA DE CALIDAD</t>
  </si>
  <si>
    <t>NA</t>
  </si>
  <si>
    <t>I.</t>
  </si>
  <si>
    <t xml:space="preserve">Detalle de las cuentas del Balance y del Estado de Resultados (Ganancias y Pérdidas) </t>
  </si>
  <si>
    <t>Volumen de Ventas</t>
  </si>
  <si>
    <t>SITUACION FINANCIERA Y OBLIGACIONES LEGALES</t>
  </si>
  <si>
    <t>OBLIGACIONES  FINANCIERAS Y BANCOS</t>
  </si>
  <si>
    <t>¿Tiene procesos Administrativos o Judiciales pendientes? (especificar)</t>
  </si>
  <si>
    <t>Bancos con los cuales trabaja la empresa</t>
  </si>
  <si>
    <t>¿ La calificación de la SBS  considera a la empresa como normal? (especificar)</t>
  </si>
  <si>
    <t>SEGUROS</t>
  </si>
  <si>
    <t>CUMPLIMIENTO DE OBLIGACIONES LEGALES</t>
  </si>
  <si>
    <t>¿ La empresa evidenció haber cumplido, los seis últimos meses, con los siguientes pagos? (Cuando sea aplicable)</t>
  </si>
  <si>
    <t>CAPACIDAD OPERATIVA</t>
  </si>
  <si>
    <t>II.</t>
  </si>
  <si>
    <t>INSTALACIONES DE LA EMPRESA</t>
  </si>
  <si>
    <t>La  empresa cuenta con:</t>
  </si>
  <si>
    <t>ESTADOS FINANCIEROS</t>
  </si>
  <si>
    <t>I.1</t>
  </si>
  <si>
    <t>I.2</t>
  </si>
  <si>
    <t>I.3</t>
  </si>
  <si>
    <t>I.4</t>
  </si>
  <si>
    <t>II.1</t>
  </si>
  <si>
    <t>II.2</t>
  </si>
  <si>
    <t>SISTEMAS DE COMUNICACIÓN</t>
  </si>
  <si>
    <t>Detallar los turnos y horarios de trabajo</t>
  </si>
  <si>
    <t>II.3</t>
  </si>
  <si>
    <t xml:space="preserve">¿Tiene algún Sistema de comunicación y transmisión de datos? </t>
  </si>
  <si>
    <t>II.4</t>
  </si>
  <si>
    <t>EQUIPAMIENTO Y UNIDADES DE TRANSPORTE</t>
  </si>
  <si>
    <t>¿Cuenta con unidades de transporte, utilizados para la actividad homologada?</t>
  </si>
  <si>
    <t xml:space="preserve">HARDWARE, SOFTWARE Y EQUIPAMIENTO ESPECIALIZADO </t>
  </si>
  <si>
    <t>II.5</t>
  </si>
  <si>
    <t xml:space="preserve">¿ Los softwares  utilizados tienen la licencia correspondiente? </t>
  </si>
  <si>
    <t xml:space="preserve">¿ Realiza copias de seguridad de su información? </t>
  </si>
  <si>
    <t>III.</t>
  </si>
  <si>
    <t>GESTION DE LA CALIDAD</t>
  </si>
  <si>
    <t>III.1</t>
  </si>
  <si>
    <t>III.2</t>
  </si>
  <si>
    <t>GESTION DE PERSONAL</t>
  </si>
  <si>
    <t>II.6</t>
  </si>
  <si>
    <t>PERSONAL</t>
  </si>
  <si>
    <t>Personal Fijo y Subcontratado</t>
  </si>
  <si>
    <t>FIJO</t>
  </si>
  <si>
    <t>Media de antigüedad (años)</t>
  </si>
  <si>
    <t>SUBCONTRATADO</t>
  </si>
  <si>
    <t>III.3</t>
  </si>
  <si>
    <t>MANTENIMIENTO Y CALIBRACION</t>
  </si>
  <si>
    <t>Fecha última calibración</t>
  </si>
  <si>
    <t>Item</t>
  </si>
  <si>
    <t>Descripción</t>
  </si>
  <si>
    <t>Marca</t>
  </si>
  <si>
    <t>III.4</t>
  </si>
  <si>
    <t>III.5</t>
  </si>
  <si>
    <t>PROCESOS SUBCONTRATADOS</t>
  </si>
  <si>
    <t>III.6</t>
  </si>
  <si>
    <t>PROCESO PRODUCTIVO</t>
  </si>
  <si>
    <t>Detallar:</t>
  </si>
  <si>
    <t xml:space="preserve">¿ La empresa tiene las siguientes pólizas de seguro vigentes? (Cuando sea aplicable). </t>
  </si>
  <si>
    <t xml:space="preserve">¿Cuenta con equipos de computo y software especializado para el desarrollo de sus actividades? </t>
  </si>
  <si>
    <t>IV.</t>
  </si>
  <si>
    <t>SEGURIDAD, SALUD Y MEDIOAMBIENTE</t>
  </si>
  <si>
    <t>V.</t>
  </si>
  <si>
    <t>GESTION COMERCIAL</t>
  </si>
  <si>
    <t>V.1</t>
  </si>
  <si>
    <t>Muestreo de Retrasos en el cumplimiento de sus pedidos: (llenado por SGS)</t>
  </si>
  <si>
    <t>SI / NO</t>
  </si>
  <si>
    <t>Orden de compra</t>
  </si>
  <si>
    <t>Fecha de entrega pactada</t>
  </si>
  <si>
    <t>Fecha real de entrega</t>
  </si>
  <si>
    <t>Días de retraso</t>
  </si>
  <si>
    <t>Justificado</t>
  </si>
  <si>
    <t>Motivo</t>
  </si>
  <si>
    <t>COMPRAS, RECEPCIÓN Y ALMACENES</t>
  </si>
  <si>
    <t>IV.1</t>
  </si>
  <si>
    <t>¿En la empresa cumplen con las siguientes medidas de seguridad?</t>
  </si>
  <si>
    <t>IV.2</t>
  </si>
  <si>
    <t>Se encuentra al día en los pagos (2)</t>
  </si>
  <si>
    <t>(2)       Para ser llenado por SGS: SI o NO</t>
  </si>
  <si>
    <t>Número de póliza</t>
  </si>
  <si>
    <t>Capacidad</t>
  </si>
  <si>
    <t>Producción actual</t>
  </si>
  <si>
    <t>Año de Fabricación</t>
  </si>
  <si>
    <t>Propio</t>
  </si>
  <si>
    <t>Alquilado</t>
  </si>
  <si>
    <t>Inmuebles</t>
  </si>
  <si>
    <t>Tipo de instalación</t>
  </si>
  <si>
    <t>Ubicación geográfica</t>
  </si>
  <si>
    <t>Ciudad</t>
  </si>
  <si>
    <t>Capacidad (1)</t>
  </si>
  <si>
    <t>Placa</t>
  </si>
  <si>
    <t>Año de fabricación</t>
  </si>
  <si>
    <t>RUC :</t>
  </si>
  <si>
    <t>EMPRESAS AFILIADAS :</t>
  </si>
  <si>
    <t>(controlada por los mismos socios)</t>
  </si>
  <si>
    <t>SUCURSALES :</t>
  </si>
  <si>
    <t xml:space="preserve"> </t>
  </si>
  <si>
    <t>(Detallar el nombre de los apoderados)</t>
  </si>
  <si>
    <t>N° DE EMPLEADOS :</t>
  </si>
  <si>
    <t>ANTIGÜEDAD DE LA EMPRESA :</t>
  </si>
  <si>
    <t>ACUERDOS CON OTRAS FIRMAS :</t>
  </si>
  <si>
    <t>PÁGINA WEB :</t>
  </si>
  <si>
    <t>DATOS</t>
  </si>
  <si>
    <t>PRINCIPALES ACCIONISTAS O SOCIOS:</t>
  </si>
  <si>
    <t>PRINCIPALES EJECUTIVOS / GERENTES:</t>
  </si>
  <si>
    <t xml:space="preserve">Fijos </t>
  </si>
  <si>
    <t xml:space="preserve">Subcontratado </t>
  </si>
  <si>
    <t>FAX</t>
  </si>
  <si>
    <t>PERSONA DE CONTACTO:</t>
  </si>
  <si>
    <t>la empresa registra obligaciones vencidas y no pagadas?</t>
  </si>
  <si>
    <t>¿De acuerdo al reporte de INFOCORP  al :</t>
  </si>
  <si>
    <t xml:space="preserve">Taller </t>
  </si>
  <si>
    <t>Detallar los equipos e instrumentos de medición utilizados (si aplica).</t>
  </si>
  <si>
    <t>(1) Tipo de Vehículo. Ej.: Transporte de personas, transporte refrigerado, transporte de combustíble, transporte de GNC, Camabaja, Furgón, etc.</t>
  </si>
  <si>
    <t>En el almacén de materias primas e insumos:</t>
  </si>
  <si>
    <t>¿Brinda sus servicios con garantía?</t>
  </si>
  <si>
    <t>ACTIVIDAD HOMOLOGADA:</t>
  </si>
  <si>
    <t>SEGURIDAD Y SALUD OCUPACIONAL</t>
  </si>
  <si>
    <t>GESTION AMBIENTAL</t>
  </si>
  <si>
    <t>Activo No Cte. / Pasivo No Cte.</t>
  </si>
  <si>
    <t>PREGUNTA</t>
  </si>
  <si>
    <t>PESO</t>
  </si>
  <si>
    <t>PUNTAJE</t>
  </si>
  <si>
    <t>¿la empresa presentó los últimos estados financieros?</t>
  </si>
  <si>
    <t>Alquiler o propiedad formal (SI/NO)</t>
  </si>
  <si>
    <t>Formalidad</t>
  </si>
  <si>
    <t>Si la empresa ha implementado otra norma de gestión de calidad, indicarla:</t>
  </si>
  <si>
    <t>LUGAR DE VISITA:</t>
  </si>
  <si>
    <t xml:space="preserve">ANTECEDENTES: </t>
  </si>
  <si>
    <t>La presente evaluacion ha sido realizada por encargo de:</t>
  </si>
  <si>
    <t>El presente Informe de Homologación tiene validez de  un año a partir de la fecha de emisión, no pudiendo extenderse el alcance, a otras actividades que las arriba indicadas.</t>
  </si>
  <si>
    <t xml:space="preserve">La responsabilidad de nuestra empresa se extiende a garantizar únicamente que el proveedor ha sido evaluado y calificado de acuerdo a un procedimiento establecido por SGS.    SGS del Perú S.A.C.  no asume responsabilidad alguna si el proveedor falla en algún producto o servicio, que fue objeto de homologación. </t>
  </si>
  <si>
    <t xml:space="preserve">Los datos consignados en el presente Informe son fiel reflejo de nuestros hallazgos en el lugar y fecha de evaluación. </t>
  </si>
  <si>
    <t>Emitido en Lima, el</t>
  </si>
  <si>
    <t>EMPRESA:</t>
  </si>
  <si>
    <t>Considera más importantes para su gestión de aprovisionamiento</t>
  </si>
  <si>
    <t xml:space="preserve">Si la empresa tiene un Sistema de Gestión de la Calidad certificado, indicar el alcance, vigencia y entidad certificadora: </t>
  </si>
  <si>
    <t>Tipo de póliza / Seguro</t>
  </si>
  <si>
    <t>Nombre</t>
  </si>
  <si>
    <t>Actividad</t>
  </si>
  <si>
    <t>% Actual</t>
  </si>
  <si>
    <t>Cargo</t>
  </si>
  <si>
    <t>Tipo de Obligación</t>
  </si>
  <si>
    <t>Nro. Total</t>
  </si>
  <si>
    <t>Fijo</t>
  </si>
  <si>
    <t>Subcontratado</t>
  </si>
  <si>
    <r>
      <t xml:space="preserve">Desde los aspectos de: </t>
    </r>
    <r>
      <rPr>
        <b/>
        <sz val="11"/>
        <color indexed="8"/>
        <rFont val="Arial"/>
        <family val="2"/>
      </rPr>
      <t>Situación Financiera y Obligaciones Legales; Capacidad Operativa; Gestión de Calidad; Seguridad, Salud y medioambiente, y Comercial</t>
    </r>
    <r>
      <rPr>
        <sz val="11"/>
        <color indexed="8"/>
        <rFont val="Arial"/>
        <family val="2"/>
      </rPr>
      <t>. Con los requisitos definidos por la empresa:</t>
    </r>
  </si>
  <si>
    <r>
      <t xml:space="preserve">de acuerdo a los procedimientos de </t>
    </r>
    <r>
      <rPr>
        <b/>
        <sz val="11"/>
        <rFont val="Arial"/>
        <family val="2"/>
      </rPr>
      <t>SGS DEL PERU S.A.C.</t>
    </r>
    <r>
      <rPr>
        <sz val="11"/>
        <rFont val="Arial"/>
        <family val="2"/>
      </rPr>
      <t xml:space="preserve"> para el servicio de Homologación de Proveedores y al requisito 7.4.1 de la norma ISO 9001:2000. Consiste en el levantamiento de la información y su posterior evaluación, de acuerdo a los requerimientos de la empresa:</t>
    </r>
  </si>
  <si>
    <r>
      <t>(*)</t>
    </r>
    <r>
      <rPr>
        <sz val="11"/>
        <rFont val="Arial"/>
        <family val="2"/>
      </rPr>
      <t xml:space="preserve">  Para el caso en que el último estado financiero sea de Situación al primer semestre, los promedios se calculan considerando el mismo valor de ratio para el segundo semestre, aún no concluído.</t>
    </r>
  </si>
  <si>
    <r>
      <t xml:space="preserve">Total Ventas </t>
    </r>
    <r>
      <rPr>
        <sz val="11"/>
        <rFont val="Arial"/>
        <family val="2"/>
      </rPr>
      <t>(1)</t>
    </r>
  </si>
  <si>
    <r>
      <t xml:space="preserve">% </t>
    </r>
    <r>
      <rPr>
        <sz val="11"/>
        <rFont val="Arial"/>
        <family val="2"/>
      </rPr>
      <t>(2)</t>
    </r>
  </si>
  <si>
    <r>
      <t xml:space="preserve">Lista de Obligaciones Bancarias a Corto y Largo Plazo </t>
    </r>
    <r>
      <rPr>
        <b/>
        <sz val="11"/>
        <rFont val="Arial"/>
        <family val="2"/>
      </rPr>
      <t>( Sobregiros, Obligaciones Negociables, Letras)</t>
    </r>
  </si>
  <si>
    <r>
      <t>Área  (m</t>
    </r>
    <r>
      <rPr>
        <vertAlign val="superscript"/>
        <sz val="11"/>
        <rFont val="Arial"/>
        <family val="2"/>
      </rPr>
      <t>2</t>
    </r>
    <r>
      <rPr>
        <sz val="11"/>
        <rFont val="Arial"/>
        <family val="2"/>
      </rPr>
      <t>)</t>
    </r>
  </si>
  <si>
    <t>Hipotecado (SI/NO)</t>
  </si>
  <si>
    <r>
      <t>Área (m</t>
    </r>
    <r>
      <rPr>
        <vertAlign val="superscript"/>
        <sz val="11"/>
        <rFont val="Arial"/>
        <family val="2"/>
      </rPr>
      <t>2</t>
    </r>
    <r>
      <rPr>
        <sz val="11"/>
        <rFont val="Arial"/>
        <family val="2"/>
      </rPr>
      <t>)</t>
    </r>
  </si>
  <si>
    <r>
      <t>·</t>
    </r>
    <r>
      <rPr>
        <sz val="11"/>
        <rFont val="Times New Roman"/>
        <family val="1"/>
      </rPr>
      <t xml:space="preserve">         </t>
    </r>
    <r>
      <rPr>
        <sz val="11"/>
        <rFont val="Arial"/>
        <family val="2"/>
      </rPr>
      <t>Oficinas</t>
    </r>
  </si>
  <si>
    <r>
      <t>·</t>
    </r>
    <r>
      <rPr>
        <sz val="11"/>
        <rFont val="Times New Roman"/>
        <family val="1"/>
      </rPr>
      <t>       </t>
    </r>
    <r>
      <rPr>
        <sz val="11"/>
        <rFont val="Arial"/>
        <family val="2"/>
      </rPr>
      <t>  Almacén</t>
    </r>
  </si>
  <si>
    <r>
      <t>·</t>
    </r>
    <r>
      <rPr>
        <sz val="11"/>
        <rFont val="Times New Roman"/>
        <family val="1"/>
      </rPr>
      <t xml:space="preserve">         </t>
    </r>
    <r>
      <rPr>
        <sz val="11"/>
        <rFont val="Arial"/>
        <family val="2"/>
      </rPr>
      <t>Talleres</t>
    </r>
  </si>
  <si>
    <r>
      <t>·</t>
    </r>
    <r>
      <rPr>
        <sz val="11"/>
        <rFont val="Times New Roman"/>
        <family val="1"/>
      </rPr>
      <t>        </t>
    </r>
    <r>
      <rPr>
        <sz val="11"/>
        <rFont val="Arial"/>
        <family val="2"/>
      </rPr>
      <t xml:space="preserve"> Laboratorio</t>
    </r>
  </si>
  <si>
    <r>
      <t>·</t>
    </r>
    <r>
      <rPr>
        <sz val="11"/>
        <rFont val="Times New Roman"/>
        <family val="1"/>
      </rPr>
      <t>       </t>
    </r>
    <r>
      <rPr>
        <sz val="11"/>
        <rFont val="Arial"/>
        <family val="2"/>
      </rPr>
      <t>  Otros</t>
    </r>
  </si>
  <si>
    <r>
      <t xml:space="preserve">       </t>
    </r>
    <r>
      <rPr>
        <sz val="11"/>
        <rFont val="Arial"/>
        <family val="2"/>
      </rPr>
      <t>Detalle de instalaciones con las que cuenta:</t>
    </r>
  </si>
  <si>
    <r>
      <t xml:space="preserve">Estado </t>
    </r>
    <r>
      <rPr>
        <b/>
        <sz val="11"/>
        <rFont val="Arial"/>
        <family val="2"/>
      </rPr>
      <t>(*)</t>
    </r>
  </si>
  <si>
    <r>
      <t>¨</t>
    </r>
    <r>
      <rPr>
        <sz val="11"/>
        <rFont val="Times New Roman"/>
        <family val="1"/>
      </rPr>
      <t xml:space="preserve">       </t>
    </r>
    <r>
      <rPr>
        <sz val="11"/>
        <rFont val="Arial"/>
        <family val="2"/>
      </rPr>
      <t>Teléfono / Teléfono celular / Radio teléfono</t>
    </r>
  </si>
  <si>
    <r>
      <t>¨</t>
    </r>
    <r>
      <rPr>
        <sz val="11"/>
        <rFont val="Times New Roman"/>
        <family val="1"/>
      </rPr>
      <t xml:space="preserve">       </t>
    </r>
    <r>
      <rPr>
        <sz val="11"/>
        <rFont val="Arial"/>
        <family val="2"/>
      </rPr>
      <t>LAN / Intranet (06 PCs)</t>
    </r>
  </si>
  <si>
    <r>
      <t>¨</t>
    </r>
    <r>
      <rPr>
        <sz val="11"/>
        <rFont val="Times New Roman"/>
        <family val="1"/>
      </rPr>
      <t>      </t>
    </r>
    <r>
      <rPr>
        <sz val="11"/>
        <rFont val="Arial"/>
        <family val="2"/>
      </rPr>
      <t xml:space="preserve">Red  </t>
    </r>
    <r>
      <rPr>
        <sz val="11"/>
        <rFont val="Times New Roman"/>
        <family val="1"/>
      </rPr>
      <t xml:space="preserve"> </t>
    </r>
    <r>
      <rPr>
        <sz val="11"/>
        <rFont val="Arial"/>
        <family val="2"/>
      </rPr>
      <t>WAN / Extranet</t>
    </r>
  </si>
  <si>
    <r>
      <t>¨</t>
    </r>
    <r>
      <rPr>
        <sz val="11"/>
        <rFont val="Times New Roman"/>
        <family val="1"/>
      </rPr>
      <t xml:space="preserve">       </t>
    </r>
    <r>
      <rPr>
        <sz val="11"/>
        <rFont val="Arial"/>
        <family val="2"/>
      </rPr>
      <t xml:space="preserve">Conexión a Internet con línea dedicada / Correo electrónico           </t>
    </r>
  </si>
  <si>
    <t>Tipo (1)</t>
  </si>
  <si>
    <r>
      <t>¨</t>
    </r>
    <r>
      <rPr>
        <sz val="11"/>
        <rFont val="Times New Roman"/>
        <family val="1"/>
      </rPr>
      <t>  </t>
    </r>
    <r>
      <rPr>
        <sz val="11"/>
        <rFont val="Arial"/>
        <family val="2"/>
      </rPr>
      <t>Revisión de no conformidades</t>
    </r>
  </si>
  <si>
    <r>
      <t>¨</t>
    </r>
    <r>
      <rPr>
        <sz val="11"/>
        <rFont val="Arial"/>
        <family val="2"/>
      </rPr>
      <t>  Determinación de las causas de la no conformidad</t>
    </r>
  </si>
  <si>
    <r>
      <t>¨</t>
    </r>
    <r>
      <rPr>
        <sz val="11"/>
        <rFont val="Arial"/>
        <family val="2"/>
      </rPr>
      <t>  Determinación e implementación de las acciones necesarias</t>
    </r>
  </si>
  <si>
    <r>
      <t>¨</t>
    </r>
    <r>
      <rPr>
        <sz val="11"/>
        <rFont val="Arial"/>
        <family val="2"/>
      </rPr>
      <t>  Registro de resultados de las acciones tomadas</t>
    </r>
  </si>
  <si>
    <r>
      <t>¨</t>
    </r>
    <r>
      <rPr>
        <sz val="11"/>
        <rFont val="Times New Roman"/>
        <family val="1"/>
      </rPr>
      <t>    </t>
    </r>
    <r>
      <rPr>
        <sz val="11"/>
        <rFont val="Arial"/>
        <family val="2"/>
      </rPr>
      <t xml:space="preserve"> Los productos tienen identificación  y se mantiene un control de stock de los mismos.</t>
    </r>
  </si>
  <si>
    <r>
      <t>¨</t>
    </r>
    <r>
      <rPr>
        <sz val="11"/>
        <rFont val="Arial"/>
        <family val="2"/>
      </rPr>
      <t>      Se realizan inventarios periódicos.</t>
    </r>
  </si>
  <si>
    <r>
      <t>¨</t>
    </r>
    <r>
      <rPr>
        <sz val="11"/>
        <rFont val="Arial"/>
        <family val="2"/>
      </rPr>
      <t>    Tiene definida un área de productos no conformes</t>
    </r>
  </si>
  <si>
    <r>
      <t>¨</t>
    </r>
    <r>
      <rPr>
        <sz val="11"/>
        <rFont val="Arial"/>
        <family val="2"/>
      </rPr>
      <t>     Tienen hojas de seguridad de los productos almacenados, cuando estos representan algún tipo de riesgo para la salud o el medioambiente.</t>
    </r>
  </si>
  <si>
    <t>Fortalezas</t>
  </si>
  <si>
    <t>Debilidades</t>
  </si>
  <si>
    <t>Alquiler o propiedad formal (SI/NO/NA)</t>
  </si>
  <si>
    <t>Poliza vigente                   (SI, NO, NA)</t>
  </si>
  <si>
    <t>AFP / ONP</t>
  </si>
  <si>
    <t>TOTAL</t>
  </si>
  <si>
    <t>CUADRO DE PUNTUACION FINAL</t>
  </si>
  <si>
    <t>DENOMINACION</t>
  </si>
  <si>
    <t>PONDERACION</t>
  </si>
  <si>
    <t>NIVELES DE PUNTUACION</t>
  </si>
  <si>
    <t>De 90  a 100 Puntos</t>
  </si>
  <si>
    <t>A</t>
  </si>
  <si>
    <t>De 80  a   90 Puntos</t>
  </si>
  <si>
    <t>De 75  a   80 Puntos</t>
  </si>
  <si>
    <t>B-</t>
  </si>
  <si>
    <t>De 55  a   75 Puntos</t>
  </si>
  <si>
    <t>C</t>
  </si>
  <si>
    <t>De 00  a   55 Puntos</t>
  </si>
  <si>
    <t>D</t>
  </si>
  <si>
    <t>PUNTAJE FINAL</t>
  </si>
  <si>
    <t>NIVEL</t>
  </si>
  <si>
    <t>XXX</t>
  </si>
  <si>
    <t>SITUACION FINANCIERA</t>
  </si>
  <si>
    <t>GESTION DE CALIDAD</t>
  </si>
  <si>
    <t>PUNTAJE OBTENIDO</t>
  </si>
  <si>
    <t xml:space="preserve"> B+</t>
  </si>
  <si>
    <t>Instalaciones de la Empresa</t>
  </si>
  <si>
    <t>Sistemas de Comunicación</t>
  </si>
  <si>
    <t>Personal</t>
  </si>
  <si>
    <t>Estados financieros</t>
  </si>
  <si>
    <t>Obligaciones financieras y Bancos</t>
  </si>
  <si>
    <t>Seguros</t>
  </si>
  <si>
    <t>Cumplimiento de obligaciones legales</t>
  </si>
  <si>
    <t>Equipamiento y unidades de transporte</t>
  </si>
  <si>
    <t>Hardware, Sotware y equipamiento especializado</t>
  </si>
  <si>
    <t>Gestión de personal</t>
  </si>
  <si>
    <t>Mantenimiento y calibración</t>
  </si>
  <si>
    <t>Compras, recepción y almacenes</t>
  </si>
  <si>
    <t>Procesos subcontratados</t>
  </si>
  <si>
    <t>Proceso productivo</t>
  </si>
  <si>
    <t>Seguridad y salud ocupacional</t>
  </si>
  <si>
    <t>Gestión ambiental</t>
  </si>
  <si>
    <t>Gestión comercial</t>
  </si>
  <si>
    <t>Lima – Perú</t>
  </si>
  <si>
    <t>CONDICIONES DE EMISION</t>
  </si>
  <si>
    <t>2) El alcance  de la presente constancia se extiende exclusivamente a la actividad evaluada.</t>
  </si>
  <si>
    <t>3) La responsabilidad de nuestra empresa se extiende a garantizar únicamente que el proveedor ha sido evaluado y calificado de acuerdo a un procedimiento establecido por SGS.  SGS del Perú S.A.C. no asume responsabilidad alguna si el proveedor falla en algún producto o servicio, que fue objeto de homologación.</t>
  </si>
  <si>
    <t>Total:</t>
  </si>
  <si>
    <t>Constancia de Homologación</t>
  </si>
  <si>
    <t>Capacidad Operativa</t>
  </si>
  <si>
    <t>Gestión Comercial</t>
  </si>
  <si>
    <t>ASPECTO</t>
  </si>
  <si>
    <t>Gestión de la Calidad</t>
  </si>
  <si>
    <t>Seguridad, salud y Medioambiente</t>
  </si>
  <si>
    <t>Por medio del presente documento SGS del Perú S.A.C. certifica que ha llevado a cabo el proceso de homologación de la empresa:</t>
  </si>
  <si>
    <r>
      <t>1)</t>
    </r>
    <r>
      <rPr>
        <sz val="12"/>
        <rFont val="Times New Roman"/>
        <family val="1"/>
      </rPr>
      <t xml:space="preserve">     </t>
    </r>
    <r>
      <rPr>
        <sz val="12"/>
        <rFont val="Arial Narrow"/>
        <family val="2"/>
      </rPr>
      <t>La Información consignada en la presente constancia es un resumen y fiel reflejo de nuestros hallazgos en el lugar y fecha de evaluación, los que se indican en el informe de homologación adjunto.</t>
    </r>
  </si>
  <si>
    <t>Nº XXX/XX</t>
  </si>
  <si>
    <t>OL XXXXXX/ XX</t>
  </si>
  <si>
    <t xml:space="preserve"> Turnos de trabajo</t>
  </si>
  <si>
    <t>Capacidad (2)</t>
  </si>
  <si>
    <t>(2) Tonelas, Galones, Personas, Etc.</t>
  </si>
  <si>
    <r>
      <t>¨</t>
    </r>
    <r>
      <rPr>
        <sz val="11"/>
        <rFont val="Times New Roman"/>
        <family val="1"/>
      </rPr>
      <t>  </t>
    </r>
    <r>
      <rPr>
        <sz val="11"/>
        <rFont val="Arial"/>
        <family val="2"/>
      </rPr>
      <t>Manipuleo / almacenaje de productos químicos / inflamables</t>
    </r>
  </si>
  <si>
    <r>
      <t xml:space="preserve">¨ </t>
    </r>
    <r>
      <rPr>
        <sz val="11"/>
        <rFont val="Arial"/>
        <family val="2"/>
      </rPr>
      <t>Tareas Críticas (trabajos en altura, caliente, espacios confinados)</t>
    </r>
  </si>
  <si>
    <r>
      <t>¨</t>
    </r>
    <r>
      <rPr>
        <sz val="11"/>
        <rFont val="Arial"/>
        <family val="2"/>
      </rPr>
      <t> Inspecciones planeadas (de trabajo en campo)</t>
    </r>
  </si>
  <si>
    <r>
      <t>¨</t>
    </r>
    <r>
      <rPr>
        <sz val="11"/>
        <rFont val="Arial"/>
        <family val="2"/>
      </rPr>
      <t>  Investigación de accidentes</t>
    </r>
  </si>
  <si>
    <r>
      <t>¨</t>
    </r>
    <r>
      <rPr>
        <sz val="11"/>
        <rFont val="Arial"/>
        <family val="2"/>
      </rPr>
      <t xml:space="preserve"> Uso de extintores con carga vigente (en oficinas, vehículos, equipos pesados, frentes de trabajo, etc.)</t>
    </r>
  </si>
  <si>
    <r>
      <t>¨</t>
    </r>
    <r>
      <rPr>
        <sz val="11"/>
        <rFont val="Arial"/>
        <family val="2"/>
      </rPr>
      <t xml:space="preserve"> Uso y Mantenimiento de equipos de protección personal.</t>
    </r>
  </si>
  <si>
    <r>
      <t>¨</t>
    </r>
    <r>
      <rPr>
        <sz val="11"/>
        <rFont val="Arial"/>
        <family val="2"/>
      </rPr>
      <t> Señalización (advertencia, prohibiciones, obligación, información general), restricción de acceso a áreas de riesgo</t>
    </r>
  </si>
  <si>
    <r>
      <t>¨</t>
    </r>
    <r>
      <rPr>
        <sz val="11"/>
        <rFont val="Arial"/>
        <family val="2"/>
      </rPr>
      <t> Equipos de primeros auxilios</t>
    </r>
  </si>
  <si>
    <r>
      <t>¨</t>
    </r>
    <r>
      <rPr>
        <sz val="11"/>
        <rFont val="Times New Roman"/>
        <family val="1"/>
      </rPr>
      <t>    </t>
    </r>
    <r>
      <rPr>
        <sz val="11"/>
        <rFont val="Arial"/>
        <family val="2"/>
      </rPr>
      <t xml:space="preserve"> Cotización / Proforma</t>
    </r>
  </si>
  <si>
    <r>
      <t>¨</t>
    </r>
    <r>
      <rPr>
        <sz val="11"/>
        <rFont val="Arial"/>
        <family val="2"/>
      </rPr>
      <t>     Propuesta Técnica</t>
    </r>
  </si>
  <si>
    <r>
      <t>¨</t>
    </r>
    <r>
      <rPr>
        <sz val="11"/>
        <rFont val="Arial"/>
        <family val="2"/>
      </rPr>
      <t>      Otros</t>
    </r>
  </si>
  <si>
    <t>¿La empresa tiene una política de calidad enunciada, aprobada por la gerencia general?</t>
  </si>
  <si>
    <t>¿La empresa difunde la Política y Objetivos de Calidad al personal?</t>
  </si>
  <si>
    <t>¿La empresa ha definido e implementado indicadores de gestión  medibles, para la organización; permitiendo monitorear el cumplimiento de los objetivos planteados?</t>
  </si>
  <si>
    <t>¿Las competencias definidas consideran educación, formación, habilidades y experiencia (de acuerdo a lo requerido por el puesto)?</t>
  </si>
  <si>
    <t xml:space="preserve">¿Han implementado un procedimiento sistemático de reclutamiento de personal  para evaluar el cumplimiento del perfil requerido?.  En caso la respuesta sea positiva, presentar los registros que acrediten esta evaluación. </t>
  </si>
  <si>
    <t>¿Tienen un programa de capacitación del personal, basado en las necesidades de capacitación detectadas?</t>
  </si>
  <si>
    <t xml:space="preserve">¿En caso tuvieran un programa de capacitación, este se cumple?. </t>
  </si>
  <si>
    <t>¿Se realiza un registro del mantenimiento correctivo de la maquinaria / equipo?</t>
  </si>
  <si>
    <t xml:space="preserve">¿Tienen definido e implantado un programa de calibración  de los instrumentos de medición? </t>
  </si>
  <si>
    <t>¿Los equipos de medición se encuentran identificados con etiquetas que indiquen cuando fueron calibrados y cuando es su próxima calibración?</t>
  </si>
  <si>
    <t>¿La calibración de los instrumentos de medición se realiza con patrones trazables?</t>
  </si>
  <si>
    <t>¿Tienen implantado un programa de mantenimiento preventivo?</t>
  </si>
  <si>
    <r>
      <t>¨</t>
    </r>
    <r>
      <rPr>
        <sz val="11"/>
        <rFont val="Arial"/>
        <family val="2"/>
      </rPr>
      <t>     Se encuentra organizado y su capacidad es la adecuada, para la cantidad de productos almacenados.</t>
    </r>
  </si>
  <si>
    <t>En caso la empresa declare realizar actividades de diseño. ¿Esta actividad se realiza planificando las etapas del diseño y validando que el resultado del mismo cumple con los requisitos previamente definidos?</t>
  </si>
  <si>
    <t>En los casos en que la organización opte por contratar externamente cualquier proceso que pueda afectar la conformidad del servicio. ¿Se realiza un control de los procesos subcontratados?</t>
  </si>
  <si>
    <t>¿La empresa tiene una Política de Salud y Seguridad Ocupacional enunciada, aprobada por la gerencia general y difundida al personal?</t>
  </si>
  <si>
    <t>¿Posee un Reglamento de Seguridad y  Salud Ocupacional?</t>
  </si>
  <si>
    <t>¿Se ha realizado una identificación de peligros y evaluación de riesgos en el área de trabajo e instalaciones?</t>
  </si>
  <si>
    <t>¿Han definido un listado de tareas peligrosas cuyo riesgo deba ser controlado?</t>
  </si>
  <si>
    <r>
      <t>¨</t>
    </r>
    <r>
      <rPr>
        <sz val="11"/>
        <rFont val="Arial"/>
        <family val="2"/>
      </rPr>
      <t> Seguridad en operación de vehículos / grúas / montacargas,etc.</t>
    </r>
  </si>
  <si>
    <r>
      <t>¨</t>
    </r>
    <r>
      <rPr>
        <sz val="11"/>
        <rFont val="Arial"/>
        <family val="2"/>
      </rPr>
      <t> Simulacros de siniestro</t>
    </r>
  </si>
  <si>
    <r>
      <t>¨</t>
    </r>
    <r>
      <rPr>
        <sz val="11"/>
        <rFont val="Arial"/>
        <family val="2"/>
      </rPr>
      <t> Dictado de charlas de seguridad</t>
    </r>
  </si>
  <si>
    <t>¿Tienen implantados los siguientes procedimientos de seguridad y salud ocupacional?</t>
  </si>
  <si>
    <t>Período de validez:  Del</t>
  </si>
  <si>
    <t>al</t>
  </si>
  <si>
    <t>CUESTIONARIO:</t>
  </si>
  <si>
    <t>Situación Financiera y Obligaciones Legales</t>
  </si>
  <si>
    <t>Servicios</t>
  </si>
  <si>
    <t xml:space="preserve"> Horario en la ejecución del servicio</t>
  </si>
  <si>
    <t>Indicar la capacidad de contratación de la línea del servicio que desea homologar. (Ej: Horas/hombre; Toneladas/mes, etc.)</t>
  </si>
  <si>
    <t>Ej: Planeamiento y asignación de recursos- adquisición de materias primas - desplazamiento en campo - ejecución de obra -supervisión de avance de obra - control de calidad - entrega al cliente.</t>
  </si>
  <si>
    <t>Enumerar las 10 principales máquinas y equipamientos utilizados  en el  proceso de ejecución de sus obras / servicios de la línea homologada:</t>
  </si>
  <si>
    <t>(1) Indicar la unidad de medida. Ej.: unid/h; t/mes. La columna de propiedad / alquiler formal será llenada por SGS.</t>
  </si>
  <si>
    <t>Detalle las unidades de transporte propias o subcontratadas:</t>
  </si>
  <si>
    <t>¿La empresa tiene un procedimiento escrito e implementado, para controlar los servicios no conformes?</t>
  </si>
  <si>
    <t>¿La empresa tiene un sistema propio de planeamiento y programación de sus obras / servicios?</t>
  </si>
  <si>
    <t xml:space="preserve">¿Tienen especificaciones escritas del servicios, identificadas como vigentes y disponibles en los lugares pertinentes?  </t>
  </si>
  <si>
    <t>¿La empresa  brinda sus servicios de acuerdo  a una norma nacional o internacional?</t>
  </si>
  <si>
    <t>¿Tienen implantado un procedimiento sistemático para realizar el control de calidad durante el proceso de ejecución del servicio?. Incluyendo, si corresponde, planes de muestreo, criterios de inspección, etc.</t>
  </si>
  <si>
    <t>¿Se trabaja con una orden de servicio durante la ejecución del mismo?</t>
  </si>
  <si>
    <r>
      <t>(*)</t>
    </r>
    <r>
      <rPr>
        <sz val="11"/>
        <rFont val="Arial"/>
        <family val="2"/>
      </rPr>
      <t xml:space="preserve"> Para ser llenado por SGS: Bueno (B), Malo (M) o Regular (R)</t>
    </r>
  </si>
  <si>
    <t>FECHA DE VISITA:</t>
  </si>
  <si>
    <t>FAX:</t>
  </si>
  <si>
    <t>8</t>
  </si>
  <si>
    <t>28</t>
  </si>
  <si>
    <t>¿La empresa tiene un Sistema de Gestión de la Calidad certificado?</t>
  </si>
  <si>
    <t>29</t>
  </si>
  <si>
    <t>30</t>
  </si>
  <si>
    <t>31</t>
  </si>
  <si>
    <t>32</t>
  </si>
  <si>
    <t>33</t>
  </si>
  <si>
    <t>34</t>
  </si>
  <si>
    <t>35</t>
  </si>
  <si>
    <t>¿Tiene establecido un procedimiento de trabajo sistemático para afrontar retrasos en la ejecución y finalización del servicio?</t>
  </si>
  <si>
    <t>INFORMACIÓN GENERAL</t>
  </si>
  <si>
    <t>DIRECCIÓN:</t>
  </si>
  <si>
    <t>PARTIDA ELECTRÓNICA / REGISTRAL :</t>
  </si>
  <si>
    <t>MODIFICACIÓN DE ESTATUTOS / PODERES VIGENTES:</t>
  </si>
  <si>
    <t xml:space="preserve">FECHA DE RECEPCIÓN DE LA DOCUMENTACIÓN: </t>
  </si>
  <si>
    <t>PROPÓSITO:</t>
  </si>
  <si>
    <t>TELÉFONO:</t>
  </si>
  <si>
    <t>CORREO ELECTRÓNICO:</t>
  </si>
  <si>
    <t>TELÉFONO CELULAR:</t>
  </si>
  <si>
    <t>CONDICIONES DE EMISIÓN:</t>
  </si>
  <si>
    <t>SITUACIÓN FINANCIERA Y OBLIGACIONES LEGALES</t>
  </si>
  <si>
    <t xml:space="preserve">Descripción del flujo de proceso seguido por el servicio que desea homologar: </t>
  </si>
  <si>
    <t>GESTIÓN DE LA PRODUCCIÓN</t>
  </si>
  <si>
    <t>Línea de Productos</t>
  </si>
  <si>
    <t>GESTIÓN DE LA CALIDAD</t>
  </si>
  <si>
    <t>SISTEMA DE GESTIÓN DE LA CALIDAD</t>
  </si>
  <si>
    <t>¿Tienen un procedimiento escrito e implementado para controlar  la revisión, aprobación, control de cambios e identificación de sus documentos y registros?</t>
  </si>
  <si>
    <t>¿La empresa ha designado un representante de la dirección para  asegurar que se haya establecido y se mantenga el Sistema de Gestión de Calidad?</t>
  </si>
  <si>
    <t>La empresa tiene un procedimiento escrito e implementado para  la generación de acciones correctivas y acciones preventivas?. En caso de existir, incluye:</t>
  </si>
  <si>
    <t>¿Solicitan certificados de calidad por lote de materia prima y/o insumos adquiridos?</t>
  </si>
  <si>
    <t>En caso sea positiva la respuesta a la pregunta anterior, ¿Utilizan algún software o medio informático para la actividad de planeamiento y programación de sus obras/ servicios ?.</t>
  </si>
  <si>
    <t>MANTENIMIENTO Y CALIBRACIÓN</t>
  </si>
  <si>
    <t>GESTIÓN DE PERSONAL</t>
  </si>
  <si>
    <t>GESTIÓN AMBIENTAL</t>
  </si>
  <si>
    <t>GESTIÓN COMERCIAL</t>
  </si>
  <si>
    <t>Previo a la realización de la venta, ¿la empresa evalúa si está en condiciones de satisfacer los requerimientos del cliente (en cuanto a calidad, cantidad y plazo de entrega), proporcionándole alguno de los siguientes documentos?:</t>
  </si>
  <si>
    <t>En caso evalúe la satisfacción del cliente, ¿toma acciones basadas en el resultado de la evaluación realizada?</t>
  </si>
  <si>
    <t>Sistema de Calidad</t>
  </si>
  <si>
    <t>¿Tiene la empresa un Manual de Gestión de Calidad, implementado de acuerdo a la norma ISO:9001 u otra norma internacional de calidad?</t>
  </si>
  <si>
    <t>¿Cuando algún material o propiedad del cliente se encuentra temporalmente en las instalaciones de la empresa, este material esta plenamente identificado y se toman las precauciones requeridas para evitar su deterioro?</t>
  </si>
  <si>
    <t>¿Se han definido las especificaciones de los servicios ofertados?</t>
  </si>
  <si>
    <t>¿La empresa tiene un procedimiento escrito e implementado para la realización de auditorias internas, el mismo que incluye registros de auditorias internas y resultados?</t>
  </si>
  <si>
    <t>¿Han tenido auditorias internas / externas para comprobar la eficiencia del Sistema, y que hayan incluido todos los procesos?</t>
  </si>
  <si>
    <t>¿La empresa ha implementado un procedimiento sistemático para seleccionar a sus proveedores (de productos y/o servicios), incluyendo criterios de calidad?. Ejm. Referencias comerciales, visita a sus instalaciones, evaluación de gestión, sistemas de calidad certificados, etc.</t>
  </si>
  <si>
    <t>27</t>
  </si>
  <si>
    <t>41</t>
  </si>
  <si>
    <t>¿Han definido los riesgos de enfermedades ocupacionales que puede sufrir el personal?</t>
  </si>
  <si>
    <t>11A</t>
  </si>
  <si>
    <t>11B</t>
  </si>
  <si>
    <t>12A</t>
  </si>
  <si>
    <t>12B</t>
  </si>
  <si>
    <t>¿Tienen implantado un procedimiento sistemático para realizar el control de calidad del servicio brindado, una vez finalizado?. Incluyendo, si corresponde, protocolos de pruebas, inspección visual, etc.</t>
  </si>
  <si>
    <t>¿Ha definido objetivos de calidad pertinentes, alineados con las necesidades de la empresa?</t>
  </si>
  <si>
    <t>¿Se realizan periódicamente, revisiones del sistema de gestión, por parte de la gerencia, generando los registros correspondientes?.</t>
  </si>
  <si>
    <t>¿La empresa  ha establecido y difundido al personal, una Política Ambiental?</t>
  </si>
  <si>
    <t>¿La organización ha definido una metodología para la identificación de aspectos ambientales significativos?</t>
  </si>
  <si>
    <t>¿Han identificado los aspectos ambientales significativos?</t>
  </si>
  <si>
    <t>¿La organización ha definido e implementado Controles Operacionales para los aspectos ambientales significativos y cuentan con los procedimientos documentados correspondientes?</t>
  </si>
  <si>
    <t xml:space="preserve">¿Han definido un Plan de Emergencia Ambiental? </t>
  </si>
  <si>
    <t>CLIENTES</t>
  </si>
  <si>
    <t>II.7</t>
  </si>
  <si>
    <t>Principales referencias correspondientes a los tres últimos ejercicios, de la línea homologada:</t>
  </si>
  <si>
    <t>Razón Social</t>
  </si>
  <si>
    <t>Sector de actividad</t>
  </si>
  <si>
    <t xml:space="preserve">Contacto </t>
  </si>
  <si>
    <t>Antigüedad (años)</t>
  </si>
  <si>
    <t>36</t>
  </si>
  <si>
    <t>38.1</t>
  </si>
  <si>
    <t>38.2</t>
  </si>
  <si>
    <t>38.3</t>
  </si>
  <si>
    <t>38.4</t>
  </si>
  <si>
    <t>57.1</t>
  </si>
  <si>
    <t>57.2</t>
  </si>
  <si>
    <t>57.3</t>
  </si>
  <si>
    <t>57.4</t>
  </si>
  <si>
    <t>57.5</t>
  </si>
  <si>
    <t>67</t>
  </si>
  <si>
    <t>80.1</t>
  </si>
  <si>
    <t>80.2</t>
  </si>
  <si>
    <t>80.3</t>
  </si>
  <si>
    <t>86A</t>
  </si>
  <si>
    <t>¿La empresa mantiene archivos del personal, en el cual se evidencie la educación, formación y experiencia?</t>
  </si>
  <si>
    <t>La columna de Formlidad será llenada por SGS.</t>
  </si>
  <si>
    <t>¿Cuenta con documentos que permitan realizar una trazabilidad / seguimiento / rastreo del servicio brindado?</t>
  </si>
  <si>
    <r>
      <t>Homologar a la empresa:</t>
    </r>
    <r>
      <rPr>
        <b/>
        <sz val="11"/>
        <rFont val="Arial"/>
        <family val="2"/>
      </rPr>
      <t xml:space="preserve"> </t>
    </r>
    <r>
      <rPr>
        <b/>
        <sz val="10"/>
        <color indexed="8"/>
        <rFont val="Arial"/>
        <family val="2"/>
      </rPr>
      <t/>
    </r>
  </si>
  <si>
    <t xml:space="preserve">Ponderación de evaluación de Situación Financiera y Obligaciones legales, Capacidad Operativa, Gestión de la Calidad y Gestión Comercial, previamente especificada por la empresa: </t>
  </si>
  <si>
    <t>Nivel:</t>
  </si>
  <si>
    <t xml:space="preserve">¿Cuenta con almacenes  bajo condiciones especiales? Ej.: Almacén con control de temperatura / humedad / sustancias peligrosas/ etc. </t>
  </si>
  <si>
    <r>
      <t>l</t>
    </r>
    <r>
      <rPr>
        <sz val="11"/>
        <rFont val="Times New Roman"/>
        <family val="1"/>
      </rPr>
      <t xml:space="preserve">      </t>
    </r>
    <r>
      <rPr>
        <sz val="11"/>
        <rFont val="Arial"/>
        <family val="2"/>
      </rPr>
      <t>¿Los almacenes están en buenas condiciones de organización y control?</t>
    </r>
  </si>
  <si>
    <t>ACTIVIDAD EVALUADA:</t>
  </si>
  <si>
    <t>GESTIÓN EN LAVADO DE ACTIVOS</t>
  </si>
  <si>
    <t>SISTEMAS DE GESTIÓN ANTISOBORNO</t>
  </si>
  <si>
    <t>¿La empresa ha definido controles para los riesgos identificados y evaluado la idoneidad y eficacia de dichos controles?</t>
  </si>
  <si>
    <t>¿La función de cumplimiento antisoborno cuenta con los recursos necesarios para su cumplimiento?</t>
  </si>
  <si>
    <t>Sobre el proceso de contratación en relación a todo el personal:</t>
  </si>
  <si>
    <t>¿El personal ha recibido una copia o tiene acceso a la política antisoborno y ha sido capacitado en relación a la política?</t>
  </si>
  <si>
    <t>Se ha establecido que el personal no sufrurá represalias, discriminación o medidas disciplinarias (por ejemplo: amenazas, aislamiento, despido u otros) por: negarse a participar en cualquier actividad de la cual ellos han juzgado razonablemente que exista un riesgo bajo de soborno que  no ha sido mitigado por la organización y por informar de buena fe hechos en los cuales se tiene sospecha de soborno.</t>
  </si>
  <si>
    <t>Sobre el proceso de contratación en relación a todas las posiciones que están expuestas a más de un riesgo bajo de soborno:</t>
  </si>
  <si>
    <t>Los incentivos remunerativos se revisan periódicamente para comprobar que hay garantías razonables para evitar fomentar el soborno.</t>
  </si>
  <si>
    <t>¿La empresa cuenta con un programa de concientización y formación antisoborno y este ha tenido en cuenta los resultados de la evaluación del riesgo de soborno?</t>
  </si>
  <si>
    <t>El programa de concientización y formación antisoborno considera:</t>
  </si>
  <si>
    <t>El riesgo de soborno y sus consecuencias</t>
  </si>
  <si>
    <t>Como reconocer y enfrentar a las solicitudes y ofertas de soborno</t>
  </si>
  <si>
    <t>¿La empresa cuenta con un registro de las transacciones por operaciones que superan el umbral según lo señalado en la LEY 28306?</t>
  </si>
  <si>
    <t>¿La empresa cuenta con auditorías internas del sistema de prevención? 
Presentar informe del último año</t>
  </si>
  <si>
    <t>¿La empresa cuenta con auditorías externa del sistema de prevención? 
Presentar informe del último año</t>
  </si>
  <si>
    <t>¿La empresa capacita anualmente a su personal respecto al sistema de prevención de LAFT?</t>
  </si>
  <si>
    <t>¿Realiza alguna verificación de antecedentes personales, laborales o patrimoniales del personal?</t>
  </si>
  <si>
    <t>¿Nombramiento de responsable del cumplimiento del sistema (Oficial de Cumplimiento)?</t>
  </si>
  <si>
    <t>PERSONAS POLÍTICAMENTE EXPUESTAS</t>
  </si>
  <si>
    <t xml:space="preserve">¿Los representantes legales y/o socios de la empresa cumplen o han cumplido funciones públicas-Personas Políticamente Expuestas-destacadas en los últimos dos (2) años sea en el territorio nacional o extranjero, cuyas circunstancias financieras puedan ser objeto de un interés público? 
Según lo declarado por Representante legal/ Gerente General (Informativa sin puntuación) </t>
  </si>
  <si>
    <t/>
  </si>
  <si>
    <t xml:space="preserve">¿Los parientes hasta el segundo grado de consanguinidad, segundo de afinidad y el cónyuge de los representantes legales y/o socios de la empresa cumplen o han cumplido funciones públicas-Personas Políticamente Expuestas-destacadas en los últimos dos (2) años sea en el territorio nacional o extranjero, cuyas circunstancias financieras puedan ser objeto de un interés público? 
Según lo declarado por Representante legal/ Gerente General (Informativa sin puntuación) </t>
  </si>
  <si>
    <t>¿La empresa ha identificado, analizado, evaluado y priorizado los riesgos de soborno?</t>
  </si>
  <si>
    <t>¿Se cuenta con la información documentada al respecto a la identificación, analisis, evaluación y priorización de los riesgos de soborno?</t>
  </si>
  <si>
    <t>¿Se cuenta con una política definida, difundida y aprobada por el órgano de gobierno/ alta dirección? Evidenciar difusión al personal y a los socios de negocios.</t>
  </si>
  <si>
    <r>
      <t xml:space="preserve">¿La empresa es un sujeto obligado a contar con un sistema de prevención de Lavado de Activos y Financiamiento del Terrorismo-LAFT e informar a la Unidad de Inteligencia Financiera del Perú-UIF? </t>
    </r>
    <r>
      <rPr>
        <b/>
        <sz val="11"/>
        <rFont val="Arial"/>
        <family val="2"/>
      </rPr>
      <t>Informativo/Sin puntuación</t>
    </r>
  </si>
  <si>
    <t>(Sólo debe ser llenado por las empresas que tienen los siguientes actividades: Fiduciarios de bienes, empresas y consorcios; Compra y venta de vehículos, embarcaciones y aeronaves; constructoras e inmobiliarias; Almacenes de Depósito; Agencias de Aduana, Servicio de correo y Courier; Comercio de antigüedades; comercio de joyas, metales y piedras preciosas, monedas, objeto de arte y sellos postales; agencias de viaje y turismo, hoteles y restaurantes; Notarios Públicos; Martilleros Públicos; Receptores de donaciones o aportes de terceros; Despachadores de operaciones de importación y exportación; Servicios e caja de seguridad y consignaciones; Laboratorios y/o empresas que comercialicen insumos químicos que se utilicen en la fabricación de drogas; Comercio de compra y venta de armas; Fabricación y/o comercialización de materiales explosivos y Organizaciones e instituciones receptoras de fondos que no provengan del erario nacional)</t>
  </si>
  <si>
    <t>¿La empresa dispone de un manual para la prevención de Lavado de Activos y Financiamiento del Terrorismo - LAFT?</t>
  </si>
  <si>
    <t>¿La empresa cuenta con oficinas o subsidiarias en países considerados como paraísos fiscales (Ejemplo: Trinidad y Tobago, Samoa Americana, Baréin, Guam, Islas Marshall, Namibia, Palaos, Santa Lucía y Samoa, entre otros)? 
Presentar los documentos que lo evidencien.</t>
  </si>
  <si>
    <t>El personal además de la alta dirección presenta una declaración a intervalos razonables confirmando el cumplimiento de la política antisoborno.</t>
  </si>
  <si>
    <t>¿La empresa reporta a la Unidad de Inteligencia Financiera del Perú - UIF la detección de operaciones sospechosas/inusuales?</t>
  </si>
  <si>
    <t>SISTEMA DE GESTIÓN ANTISOBORNO</t>
  </si>
  <si>
    <t xml:space="preserve">¿La empresa ha realizado un análisis de su contexto que pueda afectar el logro de los objetivos de su Modelo de Prevención de Delitos y/o Sistema de Gestión Antisoborno? </t>
  </si>
  <si>
    <t>¿La empresa ha determinado las partes interesadas pertinentes a su Modelo de Prevención de Delitos y/o Sistema de Gestión Antisoborno e identificado sus requisitos pertinentes?</t>
  </si>
  <si>
    <t>¿Se realizan revisiones del Modelo de Prevención de Delitos y/o Sistema de Gestión Antisoborno  por parte de los órganos de gobierno/alta dirección para supervisar su implementación y eficacia?</t>
  </si>
  <si>
    <t xml:space="preserve">¿Los objetivos definidos del Modelo de Prevención de Delitos y/o Sistema de Gestión Antisoborno son coherentes, medibles y se realiza un seguimiento de los mismos? </t>
  </si>
  <si>
    <t xml:space="preserve"> ¿Cuenta con un código de ética y/o conducta?</t>
  </si>
  <si>
    <t>¿Se han determinado las competencias necesarias de la (s) persona (s) que realizan bajo su control, un trabajo que afecte el desempeño del Modelo de Prevención de Delitos y/o Sistema de Gestión Antisoborno?</t>
  </si>
  <si>
    <t>¿Se cuenta con mecanismos que le permita tomar medidas disciplinarias apropiadas contra el personal que viole la política antisoborno o el Modelo de Prevención de Delitos y/o Sistema de Gestión Antisoborno?</t>
  </si>
  <si>
    <t>Política, procedimientos del Modelo de Prevención de Delitos y/o Sistema de Gestión Antisoborno y su deber de cumplirlo</t>
  </si>
  <si>
    <t>Su contribución a la eficacia del Modelo de Prevención de Delitos y/o Sistema de Gestión Antisoborno y reporte de cualquier sospecha</t>
  </si>
  <si>
    <t>Cómo y aquién deben informar de cualquier preocupación relacionada al Modelo de Prevención de Delitos y/o Sistema de Gestión Antisoborno</t>
  </si>
  <si>
    <t>¿La empresa presentó los tres últimos PDT de renta anual, con sus respectivos pagos?</t>
  </si>
  <si>
    <t>¿De acuerdo al reporte de SENTINEL  al :</t>
  </si>
  <si>
    <t>La empresa registra obligaciones vencidas y no pagadas? Puntuación inversa, el "NO" le da la puntuación a favor</t>
  </si>
  <si>
    <t>Para el evaluador de SGS: Especificar también, si la empresa tiene morosidades anteriores, ya levantadas</t>
  </si>
  <si>
    <t>Bancos con los cuales trabaja la empresa (Informativa / Sin puntaje)</t>
  </si>
  <si>
    <t xml:space="preserve">¿ La empresa cuenta con la siguiente póliza de seguro? </t>
  </si>
  <si>
    <t>Número de póliza y vigencia</t>
  </si>
  <si>
    <t>Empresa 
Aseguradora</t>
  </si>
  <si>
    <t>Póliza vigente                   (SI, NO, NA)</t>
  </si>
  <si>
    <t>Pólizas de daños contra terceros/ Responsabilidad Civil 
(para contratistas)</t>
  </si>
  <si>
    <t>Pólizas de transporte de carga
(para comercializadores y transportistas)</t>
  </si>
  <si>
    <t>Póliza de Multiriesgo / Activos
(para fabricantes)</t>
  </si>
  <si>
    <t>Póliza de Seguro Complementario de Trabajo de Riesgo (SCTR)</t>
  </si>
  <si>
    <t>En los últimos 3 meses, ¿La empresa presentó la declaración y pago a SUNAT,  según el cronograma de obligaciones mensuales?</t>
  </si>
  <si>
    <t>SUNAT - IGV</t>
  </si>
  <si>
    <t>En los últimos 3 meses, ¿La empresa presentó la declaración y pago puntual a ESSALUD,  según el cronograma de obligaciones mensuales de la SUNAT? (Cuando sea aplicable)</t>
  </si>
  <si>
    <t>ESSALUD - PLAME</t>
  </si>
  <si>
    <t>En los últimos 3 meses, ¿La empresa presentó la declaración y pago puntual a AFP/ONP? (Cuando sea aplicable)</t>
  </si>
  <si>
    <t>¿Se cuenta con un procedimiento que exija al personal cumplir con la política antisoborno y con el Modelo de Prevención de Delitos y/o Sistema de Gestión Antisoborno y dar a la organización el derecho de a aplicar medidas disciplinarias al personal en caso de incumplimiento?</t>
  </si>
  <si>
    <t>LAVADO DE ACTIVOS Y FINANCIAMIENTO DEL TERRORISMO</t>
  </si>
  <si>
    <t>¿La empresa cuenta con un Programa de Concientización sobre  prevención de lavado de activos y financiamiento del terrorismo?</t>
  </si>
  <si>
    <t>¿La empresa cuenta con procedimientos escritos relacionados a la prevención de lavado de activos y financiamiento del terrorismo?</t>
  </si>
  <si>
    <t>¿La empresa dispone de una política contra el Lavado de Activos y Financiamiento del Terrorismo - LAFT?</t>
  </si>
  <si>
    <r>
      <t xml:space="preserve">¿La empresa cuenta con un Modelo de Prevención de Delitos y/o un Sistema de Gestión Antisoborno acorde a la ISO 37001:2016?. </t>
    </r>
    <r>
      <rPr>
        <b/>
        <sz val="9"/>
        <rFont val="Arial"/>
        <family val="2"/>
      </rPr>
      <t>*Si la respuesta es no pasara a la pregunta 15</t>
    </r>
  </si>
  <si>
    <t>CONTROL DE ORGANIZACIÓN Y SOCIOS DE NEGOCIO</t>
  </si>
  <si>
    <t>Código</t>
  </si>
  <si>
    <t>Revisión</t>
  </si>
  <si>
    <t>Fecha</t>
  </si>
  <si>
    <t>F-05-04-01</t>
  </si>
  <si>
    <t>NOMBRES</t>
  </si>
  <si>
    <t>PRINCIPALES GERENTES</t>
  </si>
  <si>
    <t>FIJOS</t>
  </si>
  <si>
    <t>SUB CONTRATADOS</t>
  </si>
  <si>
    <t>Marcar con un X la respuesta correcta</t>
  </si>
  <si>
    <t>N° DE TRABAJADORES :</t>
  </si>
  <si>
    <t>CORREO ELECTRÓNICO</t>
  </si>
  <si>
    <t>¿La empresa es un sujeto obligado a contar con un sistema de prevención de Lavado de Activos y Financiamiento del Terrorismo (LA/FT) e informa a la UIF-Peru?</t>
  </si>
  <si>
    <t xml:space="preserve">RUC: </t>
  </si>
  <si>
    <t>CONTACTO:</t>
  </si>
  <si>
    <t>PREGUNTAS</t>
  </si>
  <si>
    <t>-</t>
  </si>
  <si>
    <t>ADJUNTAR</t>
  </si>
  <si>
    <t>CUESTIONARIO DE DEBIDA DILIGENCIA</t>
  </si>
  <si>
    <t>¿La empresa realiza alguna verificación de antecedentes policiales y/o penales a su personal?</t>
  </si>
  <si>
    <t>Si</t>
  </si>
  <si>
    <t>No</t>
  </si>
  <si>
    <t xml:space="preserve">El Socio de negocio confirma que no ofreció, entregó, ni aceptó o recibió, ni hubo cualquier acuerdo o regalo para aceptar o dar cualquier recompensa financiera o en especie para influir indebidamente en la ejecución o elaboración de cualquier contrato o para corregir la retribución a pagar de acuerdo con los términos del contrato, ni para inducir la adjudicación o retiro de una oferta.  </t>
  </si>
  <si>
    <t xml:space="preserve">Completar con el fin de confirmar que los datos son verdaderos y correctos. </t>
  </si>
  <si>
    <t xml:space="preserve">Firma </t>
  </si>
  <si>
    <t xml:space="preserve"> ¿La empresa cuenta con lineamientos y/o políticas para la gestión de los regalos, donaciones, aportes a partidos políticos y/o similares?</t>
  </si>
  <si>
    <t>¿La empresa cuenta con un Reglamento Interno de Trabajo (RIT) que sanciona al personal que realice actos no éticos en nombre de la empresa?</t>
  </si>
  <si>
    <t>¿La empresa ha identificado y/o establecido acciones de mitigación a los riesgos de corrupción a la que esta expuesta?</t>
  </si>
  <si>
    <t>En los últimos 5 años ¿Los accionistas, representantes legales y/o socios de la empresa cumplen o han cumplido funciones públicas - Personas Políticamente Expuestas (PEP)?</t>
  </si>
  <si>
    <t>En los últimos 5 años ¿Los accionistas, representantes y/o gerentes de la empresa fueron investigados o acusados de algún delito, incluido soborno, corrupción, lavado de activos y financiamiento al terrorismo?</t>
  </si>
  <si>
    <t>En los últimos 5 años ¿Alguien presento un pedido de declaración de insolvencia, inicio de un proceso concursal o liquidación contra su empresa?</t>
  </si>
  <si>
    <t>Nombre y apellido del representante legal de la empresa</t>
  </si>
  <si>
    <t>¿La empresa cuenta con un Código de Ética / Conducta y/o Manual y/o Política Antisoborno/Anticorrupción/, aprobada y difundida?</t>
  </si>
  <si>
    <t>Versión: 00</t>
  </si>
  <si>
    <t>Página 1 de 1</t>
  </si>
  <si>
    <t>Cuestionario de Debida Diligencia para Socios de Negocio</t>
  </si>
  <si>
    <t>¿La empresa realiza formación (capacitaciones y/o charlas de sensibilización) sobre temas de Gestión Antisoborno a su personal?</t>
  </si>
  <si>
    <t>¿La empresa cuenta con un canal de denuncias anticorrupción?</t>
  </si>
  <si>
    <t>¿La empresa ha designado un Responsable/Oficial de Cumplimiento/ Comité de Cumplimiento o similar?</t>
  </si>
  <si>
    <t>¿Alguna vez sus actividades fueron suspendidas por haber violado la legislación aplicable?</t>
  </si>
  <si>
    <t xml:space="preserve">Confirma que, conforme a la legislación especial vigente sobre Protección de datos personales, autoriza expresamente a AYA EDIFICACIONES S.A.C a usar la información y datos personales contenidos en este cuestionario para todo efecto legal derivado de la finalidad con la que se completa y se hace responsable respecto a cualquier falsedad, inexactitud u omisión, debiendo mantener indemne a AYA EDIFICACIONES S.A.C , reservándose ésta el derecho de tomar las acciones administrativas y/o civiles y/o penales u otras que correspondan. </t>
  </si>
  <si>
    <t>En caso de una sospecha de soborno o comportamiento ilícito, ¿la Organización cuenta Con procedimientos de denuncias de sospecha de soborno o comportamiento ilícito?</t>
  </si>
  <si>
    <t>¿ La Organización cuenta con procedimientos para investigar eventos o denuncias de soborno?</t>
  </si>
  <si>
    <t>Se definió mecanismos de sanción como consecuencias de no cumplir con la política anticorrupción o antisoborno</t>
  </si>
  <si>
    <t>En los últimos 5 años ¿ Se ha reportado algún caso de corrupción en su organización?</t>
  </si>
  <si>
    <t xml:space="preserve">¿Dispone su Organización de un Sistema de Prevención(Sistema de Gestión Antisoborno ISO 37001, Sistema de Gestión de Compliace, Aplicación del D.L 1352, entre otros) auditado de forma externa y/o certificado? 
NOTA: De ser Afirmativa la respuesta adjuntar una copia del certificado y el informe de auditoria mas reciente. </t>
  </si>
  <si>
    <t>Código: F03(PR-SGAS-03)</t>
  </si>
  <si>
    <r>
      <t xml:space="preserve">Confirme que leyó, comprendió y aceptó cumplir con nuestro </t>
    </r>
    <r>
      <rPr>
        <b/>
        <sz val="11"/>
        <rFont val="Arial"/>
        <family val="2"/>
      </rPr>
      <t>"Código de Ética y Conducta para Socios de Negocio" AN-SGAS-07</t>
    </r>
    <r>
      <rPr>
        <sz val="11"/>
        <rFont val="Arial"/>
        <family val="2"/>
      </rPr>
      <t xml:space="preserve"> y con nuestra </t>
    </r>
    <r>
      <rPr>
        <b/>
        <sz val="11"/>
        <rFont val="Arial"/>
        <family val="2"/>
      </rPr>
      <t>"Política del SGAS" AN-SGAS-01</t>
    </r>
    <r>
      <rPr>
        <sz val="11"/>
        <rFont val="Arial"/>
        <family val="2"/>
      </rPr>
      <t xml:space="preserve">, disponibles en nuestro sitio web </t>
    </r>
    <r>
      <rPr>
        <b/>
        <u/>
        <sz val="11"/>
        <color indexed="62"/>
        <rFont val="Arial"/>
        <family val="2"/>
      </rPr>
      <t>www.ayaedificaciones.com/canaldeeticaycumplimiento</t>
    </r>
    <r>
      <rPr>
        <sz val="11"/>
        <rFont val="Arial"/>
        <family val="2"/>
      </rPr>
      <t xml:space="preserve"> y que se obliga a mantener indemne a AYA EDIFICACIONES S.A.C en caso de incumplimiento.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</si>
</sst>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0" x14ac:knownFonts="1">
    <font>
      <sz val="10"/>
      <name val="Arial"/>
    </font>
    <font>
      <sz val="11"/>
      <name val="Arial"/>
      <family val="2"/>
    </font>
    <font>
      <sz val="10"/>
      <name val="Arial"/>
      <family val="2"/>
    </font>
    <font>
      <sz val="10"/>
      <name val="Times New Roman"/>
      <family val="1"/>
    </font>
    <font>
      <sz val="9"/>
      <name val="Times New Roman"/>
      <family val="1"/>
    </font>
    <font>
      <b/>
      <sz val="10"/>
      <name val="Times New Roman"/>
      <family val="1"/>
    </font>
    <font>
      <i/>
      <sz val="9"/>
      <color indexed="12"/>
      <name val="Times New Roman"/>
      <family val="1"/>
    </font>
    <font>
      <b/>
      <sz val="11"/>
      <name val="Arial"/>
      <family val="2"/>
    </font>
    <font>
      <b/>
      <u/>
      <sz val="11"/>
      <name val="Arial"/>
      <family val="2"/>
    </font>
    <font>
      <sz val="10"/>
      <name val="Arial"/>
      <family val="2"/>
    </font>
    <font>
      <sz val="11"/>
      <name val="Times New Roman"/>
      <family val="1"/>
    </font>
    <font>
      <b/>
      <sz val="10"/>
      <name val="Arial"/>
      <family val="2"/>
    </font>
    <font>
      <sz val="11"/>
      <name val="Arial"/>
      <family val="2"/>
    </font>
    <font>
      <b/>
      <sz val="10"/>
      <color indexed="8"/>
      <name val="Arial"/>
      <family val="2"/>
    </font>
    <font>
      <sz val="10"/>
      <color indexed="8"/>
      <name val="Arial"/>
      <family val="2"/>
    </font>
    <font>
      <sz val="10"/>
      <color indexed="10"/>
      <name val="Arial"/>
      <family val="2"/>
    </font>
    <font>
      <i/>
      <sz val="10"/>
      <color indexed="12"/>
      <name val="Arial"/>
      <family val="2"/>
    </font>
    <font>
      <sz val="10"/>
      <name val="Arial"/>
      <family val="2"/>
    </font>
    <font>
      <sz val="11"/>
      <color indexed="8"/>
      <name val="Arial"/>
      <family val="2"/>
    </font>
    <font>
      <sz val="10"/>
      <color indexed="10"/>
      <name val="Arial"/>
      <family val="2"/>
    </font>
    <font>
      <sz val="8"/>
      <name val="Arial"/>
      <family val="2"/>
    </font>
    <font>
      <u/>
      <sz val="10"/>
      <color indexed="12"/>
      <name val="Arial"/>
      <family val="2"/>
    </font>
    <font>
      <b/>
      <sz val="12"/>
      <name val="Arial"/>
      <family val="2"/>
    </font>
    <font>
      <b/>
      <sz val="11"/>
      <color indexed="8"/>
      <name val="Arial"/>
      <family val="2"/>
    </font>
    <font>
      <b/>
      <sz val="14"/>
      <name val="Arial"/>
      <family val="2"/>
    </font>
    <font>
      <sz val="11"/>
      <name val="Arial"/>
      <family val="2"/>
    </font>
    <font>
      <b/>
      <sz val="11"/>
      <color indexed="10"/>
      <name val="Arial"/>
      <family val="2"/>
    </font>
    <font>
      <sz val="11"/>
      <color indexed="12"/>
      <name val="Arial"/>
      <family val="2"/>
    </font>
    <font>
      <i/>
      <sz val="11"/>
      <color indexed="12"/>
      <name val="Arial"/>
      <family val="2"/>
    </font>
    <font>
      <i/>
      <sz val="11"/>
      <color indexed="12"/>
      <name val="Times New Roman"/>
      <family val="1"/>
    </font>
    <font>
      <b/>
      <u/>
      <sz val="11"/>
      <name val="Times New Roman"/>
      <family val="1"/>
    </font>
    <font>
      <vertAlign val="superscript"/>
      <sz val="11"/>
      <name val="Arial"/>
      <family val="2"/>
    </font>
    <font>
      <sz val="11"/>
      <name val="Symbol"/>
      <family val="1"/>
      <charset val="2"/>
    </font>
    <font>
      <sz val="11"/>
      <name val="Wingdings"/>
      <charset val="2"/>
    </font>
    <font>
      <i/>
      <sz val="11"/>
      <name val="Times New Roman"/>
      <family val="1"/>
    </font>
    <font>
      <b/>
      <sz val="11"/>
      <name val="Times New Roman"/>
      <family val="1"/>
    </font>
    <font>
      <sz val="11"/>
      <color indexed="10"/>
      <name val="Arial"/>
      <family val="2"/>
    </font>
    <font>
      <sz val="11"/>
      <color indexed="10"/>
      <name val="Arial"/>
      <family val="2"/>
    </font>
    <font>
      <sz val="12"/>
      <name val="Times New Roman"/>
      <family val="1"/>
    </font>
    <font>
      <sz val="10"/>
      <color indexed="12"/>
      <name val="Arial"/>
      <family val="2"/>
    </font>
    <font>
      <sz val="10"/>
      <color indexed="12"/>
      <name val="Arial"/>
      <family val="2"/>
    </font>
    <font>
      <b/>
      <sz val="10"/>
      <color indexed="12"/>
      <name val="Arial"/>
      <family val="2"/>
    </font>
    <font>
      <sz val="9"/>
      <name val="Arial"/>
      <family val="2"/>
    </font>
    <font>
      <b/>
      <sz val="26"/>
      <name val="Arial"/>
      <family val="2"/>
    </font>
    <font>
      <b/>
      <sz val="28"/>
      <color indexed="8"/>
      <name val="Arial"/>
      <family val="2"/>
    </font>
    <font>
      <sz val="18"/>
      <color indexed="8"/>
      <name val="Arial"/>
      <family val="2"/>
    </font>
    <font>
      <b/>
      <sz val="14"/>
      <color indexed="8"/>
      <name val="Arial"/>
      <family val="2"/>
    </font>
    <font>
      <b/>
      <sz val="16"/>
      <color indexed="8"/>
      <name val="Arial"/>
      <family val="2"/>
    </font>
    <font>
      <b/>
      <sz val="10"/>
      <name val="Arial Narrow"/>
      <family val="2"/>
    </font>
    <font>
      <sz val="10"/>
      <name val="Arial Narrow"/>
      <family val="2"/>
    </font>
    <font>
      <b/>
      <sz val="36"/>
      <color indexed="8"/>
      <name val="Arial"/>
      <family val="2"/>
    </font>
    <font>
      <b/>
      <sz val="12"/>
      <color indexed="8"/>
      <name val="Arial"/>
      <family val="2"/>
    </font>
    <font>
      <sz val="12"/>
      <color indexed="8"/>
      <name val="Arial"/>
      <family val="2"/>
    </font>
    <font>
      <b/>
      <sz val="16"/>
      <name val="Arial"/>
      <family val="2"/>
    </font>
    <font>
      <b/>
      <sz val="12"/>
      <name val="Arial Narrow"/>
      <family val="2"/>
    </font>
    <font>
      <sz val="12"/>
      <name val="Arial Narrow"/>
      <family val="2"/>
    </font>
    <font>
      <sz val="12"/>
      <name val="Arial"/>
      <family val="2"/>
    </font>
    <font>
      <sz val="12"/>
      <name val="Arial"/>
      <family val="2"/>
    </font>
    <font>
      <sz val="12"/>
      <color indexed="8"/>
      <name val="Times New Roman"/>
      <family val="1"/>
    </font>
    <font>
      <sz val="13"/>
      <color indexed="8"/>
      <name val="Arial"/>
      <family val="2"/>
    </font>
    <font>
      <sz val="11"/>
      <color indexed="12"/>
      <name val="Arial"/>
      <family val="2"/>
    </font>
    <font>
      <sz val="11"/>
      <color indexed="12"/>
      <name val="Times New Roman"/>
      <family val="1"/>
    </font>
    <font>
      <u/>
      <sz val="11"/>
      <color indexed="12"/>
      <name val="Arial"/>
      <family val="2"/>
    </font>
    <font>
      <b/>
      <sz val="34"/>
      <color indexed="8"/>
      <name val="Arial"/>
      <family val="2"/>
    </font>
    <font>
      <b/>
      <sz val="24"/>
      <name val="Arial"/>
      <family val="2"/>
    </font>
    <font>
      <sz val="11"/>
      <color indexed="48"/>
      <name val="Arial"/>
      <family val="2"/>
    </font>
    <font>
      <i/>
      <sz val="12"/>
      <name val="Times New Roman"/>
      <family val="1"/>
    </font>
    <font>
      <sz val="14"/>
      <name val="Arial"/>
      <family val="2"/>
    </font>
    <font>
      <sz val="10"/>
      <color indexed="48"/>
      <name val="Arial"/>
      <family val="2"/>
    </font>
    <font>
      <sz val="10"/>
      <name val="Arial"/>
      <family val="2"/>
    </font>
    <font>
      <sz val="10"/>
      <name val="Arial"/>
      <family val="2"/>
    </font>
    <font>
      <b/>
      <sz val="9"/>
      <name val="Arial"/>
      <family val="2"/>
    </font>
    <font>
      <i/>
      <sz val="11"/>
      <name val="Arial"/>
      <family val="2"/>
    </font>
    <font>
      <i/>
      <sz val="10"/>
      <name val="Arial"/>
      <family val="2"/>
    </font>
    <font>
      <i/>
      <sz val="9"/>
      <name val="Times New Roman"/>
      <family val="1"/>
    </font>
    <font>
      <i/>
      <u/>
      <sz val="10"/>
      <name val="Arial"/>
      <family val="2"/>
    </font>
    <font>
      <b/>
      <sz val="10"/>
      <name val="Calibri"/>
      <family val="2"/>
    </font>
    <font>
      <b/>
      <u/>
      <sz val="11"/>
      <color indexed="62"/>
      <name val="Arial"/>
      <family val="2"/>
    </font>
    <font>
      <b/>
      <sz val="12"/>
      <color theme="0"/>
      <name val="Arial"/>
      <family val="2"/>
    </font>
    <font>
      <b/>
      <sz val="8"/>
      <color theme="0"/>
      <name val="Arial"/>
      <family val="2"/>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5"/>
        <bgColor indexed="64"/>
      </patternFill>
    </fill>
    <fill>
      <patternFill patternType="solid">
        <fgColor indexed="51"/>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theme="4" tint="-0.249977111117893"/>
        <bgColor indexed="64"/>
      </patternFill>
    </fill>
    <fill>
      <patternFill patternType="solid">
        <fgColor rgb="FF0000FF"/>
        <bgColor indexed="64"/>
      </patternFill>
    </fill>
    <fill>
      <patternFill patternType="solid">
        <fgColor theme="9" tint="0.59999389629810485"/>
        <bgColor indexed="64"/>
      </patternFill>
    </fill>
  </fills>
  <borders count="75">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style="thin">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21" fillId="0" borderId="0" applyNumberFormat="0" applyFill="0" applyBorder="0" applyAlignment="0" applyProtection="0">
      <alignment vertical="top"/>
      <protection locked="0"/>
    </xf>
    <xf numFmtId="9" fontId="2" fillId="0" borderId="0" applyFont="0" applyFill="0" applyBorder="0" applyAlignment="0" applyProtection="0"/>
    <xf numFmtId="9" fontId="70" fillId="0" borderId="0" applyFont="0" applyFill="0" applyBorder="0" applyAlignment="0" applyProtection="0"/>
  </cellStyleXfs>
  <cellXfs count="753">
    <xf numFmtId="0" fontId="0" fillId="0" borderId="0" xfId="0"/>
    <xf numFmtId="0" fontId="3" fillId="0" borderId="0" xfId="0" applyFont="1"/>
    <xf numFmtId="0" fontId="3" fillId="0" borderId="0" xfId="0" applyFont="1" applyAlignment="1">
      <alignment wrapText="1"/>
    </xf>
    <xf numFmtId="0" fontId="6" fillId="0" borderId="0" xfId="0" applyFont="1" applyAlignment="1">
      <alignment horizontal="left" vertical="top" wrapText="1"/>
    </xf>
    <xf numFmtId="0" fontId="6" fillId="0" borderId="0" xfId="0" applyFont="1" applyAlignment="1" applyProtection="1">
      <alignment horizontal="left" vertical="top" wrapText="1"/>
      <protection locked="0"/>
    </xf>
    <xf numFmtId="0" fontId="3" fillId="0" borderId="0" xfId="0" applyFont="1" applyProtection="1">
      <protection locked="0"/>
    </xf>
    <xf numFmtId="0" fontId="2" fillId="0" borderId="0" xfId="0" applyFont="1"/>
    <xf numFmtId="0" fontId="9" fillId="0" borderId="0" xfId="0" applyFont="1" applyAlignment="1">
      <alignment horizontal="justify"/>
    </xf>
    <xf numFmtId="0" fontId="9" fillId="0" borderId="0" xfId="0" applyFont="1" applyAlignment="1">
      <alignment horizontal="center" vertical="top" wrapText="1"/>
    </xf>
    <xf numFmtId="0" fontId="5"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left" vertical="center" wrapText="1"/>
    </xf>
    <xf numFmtId="0" fontId="11" fillId="0" borderId="0" xfId="0" applyFont="1" applyAlignment="1">
      <alignment horizontal="justify" wrapText="1"/>
    </xf>
    <xf numFmtId="0" fontId="9" fillId="0" borderId="0" xfId="0" applyFont="1" applyAlignment="1">
      <alignment horizontal="justify" vertical="top" wrapText="1"/>
    </xf>
    <xf numFmtId="49" fontId="11" fillId="0" borderId="0" xfId="0" applyNumberFormat="1"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wrapText="1"/>
    </xf>
    <xf numFmtId="0" fontId="16" fillId="0" borderId="0" xfId="0" applyFont="1" applyAlignment="1">
      <alignment horizontal="left" vertical="top" wrapText="1"/>
    </xf>
    <xf numFmtId="0" fontId="4" fillId="0" borderId="0" xfId="0" applyFont="1" applyAlignment="1" applyProtection="1">
      <alignment horizontal="center" vertical="center" wrapText="1"/>
      <protection locked="0"/>
    </xf>
    <xf numFmtId="0" fontId="4" fillId="0" borderId="0" xfId="0" applyFont="1" applyAlignment="1">
      <alignment horizontal="left" vertical="top" wrapText="1"/>
    </xf>
    <xf numFmtId="0" fontId="2" fillId="0" borderId="0" xfId="0" applyFont="1" applyProtection="1">
      <protection locked="0"/>
    </xf>
    <xf numFmtId="0" fontId="0" fillId="0" borderId="0" xfId="0" applyAlignment="1">
      <alignment vertical="center" wrapText="1"/>
    </xf>
    <xf numFmtId="0" fontId="9" fillId="0" borderId="0" xfId="0" applyFont="1" applyAlignment="1">
      <alignment horizontal="justify" vertical="center" wrapText="1"/>
    </xf>
    <xf numFmtId="0" fontId="17" fillId="0" borderId="0" xfId="0" applyFont="1" applyAlignment="1">
      <alignment vertical="center" wrapText="1"/>
    </xf>
    <xf numFmtId="0" fontId="9" fillId="0" borderId="0" xfId="0" applyFont="1" applyAlignment="1">
      <alignment vertical="center" wrapText="1"/>
    </xf>
    <xf numFmtId="0" fontId="11" fillId="0" borderId="0" xfId="0" applyFont="1"/>
    <xf numFmtId="0" fontId="9" fillId="0" borderId="0" xfId="0" applyFont="1" applyAlignment="1">
      <alignment horizontal="left" wrapText="1"/>
    </xf>
    <xf numFmtId="0" fontId="9" fillId="0" borderId="0" xfId="0" applyFont="1" applyAlignment="1" applyProtection="1">
      <alignment wrapText="1"/>
      <protection locked="0"/>
    </xf>
    <xf numFmtId="0" fontId="16" fillId="0" borderId="0" xfId="0" applyFont="1" applyAlignment="1">
      <alignment vertical="top" wrapText="1"/>
    </xf>
    <xf numFmtId="0" fontId="4"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11" fillId="0" borderId="0" xfId="0" applyFont="1" applyAlignment="1">
      <alignment wrapText="1"/>
    </xf>
    <xf numFmtId="0" fontId="9" fillId="0" borderId="0" xfId="0" applyFont="1"/>
    <xf numFmtId="0" fontId="14" fillId="0" borderId="0" xfId="0" applyFont="1" applyAlignment="1">
      <alignment vertical="top" wrapText="1"/>
    </xf>
    <xf numFmtId="0" fontId="19" fillId="0" borderId="0" xfId="0" applyFont="1" applyAlignment="1">
      <alignment vertical="center" wrapText="1"/>
    </xf>
    <xf numFmtId="0" fontId="17" fillId="0" borderId="0" xfId="0" applyFont="1"/>
    <xf numFmtId="0" fontId="0" fillId="0" borderId="0" xfId="0" applyAlignment="1">
      <alignment horizontal="center"/>
    </xf>
    <xf numFmtId="0" fontId="11" fillId="2" borderId="1" xfId="0" applyFont="1" applyFill="1" applyBorder="1"/>
    <xf numFmtId="0" fontId="17" fillId="0" borderId="0" xfId="0" applyFont="1" applyAlignment="1">
      <alignment horizontal="left"/>
    </xf>
    <xf numFmtId="0" fontId="17" fillId="0" borderId="0" xfId="0" applyFont="1" applyAlignment="1">
      <alignment horizontal="center"/>
    </xf>
    <xf numFmtId="0" fontId="0" fillId="0" borderId="0" xfId="0" applyAlignment="1">
      <alignment vertical="center"/>
    </xf>
    <xf numFmtId="0" fontId="0" fillId="0" borderId="0" xfId="0"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vertical="center"/>
    </xf>
    <xf numFmtId="0" fontId="9" fillId="2" borderId="2" xfId="0" applyFont="1" applyFill="1" applyBorder="1" applyAlignment="1">
      <alignment horizontal="center" vertical="center" wrapText="1"/>
    </xf>
    <xf numFmtId="0" fontId="12" fillId="0" borderId="0" xfId="0" applyFont="1"/>
    <xf numFmtId="0" fontId="18" fillId="0" borderId="0" xfId="0" applyFont="1" applyAlignment="1">
      <alignment horizontal="left" vertical="center" wrapText="1"/>
    </xf>
    <xf numFmtId="0" fontId="12" fillId="0" borderId="0" xfId="0" applyFont="1" applyAlignment="1">
      <alignment vertical="center" wrapText="1"/>
    </xf>
    <xf numFmtId="0" fontId="18" fillId="0" borderId="0" xfId="0" applyFont="1" applyAlignment="1">
      <alignment horizontal="justify" vertical="center" wrapText="1"/>
    </xf>
    <xf numFmtId="0" fontId="12" fillId="0" borderId="0" xfId="0" applyFont="1" applyAlignment="1">
      <alignment horizontal="left" vertical="center" wrapText="1"/>
    </xf>
    <xf numFmtId="0" fontId="18" fillId="3" borderId="3"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3" xfId="0" applyFont="1" applyBorder="1" applyAlignment="1">
      <alignment horizontal="left" vertical="center" wrapText="1"/>
    </xf>
    <xf numFmtId="0" fontId="12"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 xfId="0" applyFont="1" applyBorder="1" applyAlignment="1">
      <alignment horizontal="justify" vertical="center" wrapText="1"/>
    </xf>
    <xf numFmtId="0" fontId="7" fillId="0" borderId="0" xfId="0" applyFont="1" applyAlignment="1" applyProtection="1">
      <alignment horizontal="center" vertical="center"/>
      <protection locked="0"/>
    </xf>
    <xf numFmtId="0" fontId="7"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0" borderId="0" xfId="0" applyFont="1" applyAlignment="1">
      <alignment vertical="center" wrapText="1"/>
    </xf>
    <xf numFmtId="0" fontId="12" fillId="0" borderId="2" xfId="0" applyFont="1" applyBorder="1" applyAlignment="1" applyProtection="1">
      <alignment horizontal="center" vertical="center" wrapText="1"/>
      <protection locked="0"/>
    </xf>
    <xf numFmtId="0" fontId="12" fillId="2" borderId="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0" borderId="2" xfId="0" applyFont="1" applyBorder="1" applyAlignment="1">
      <alignment horizontal="center" vertical="center" wrapText="1"/>
    </xf>
    <xf numFmtId="49" fontId="25" fillId="0" borderId="0" xfId="0" applyNumberFormat="1" applyFont="1" applyAlignment="1">
      <alignment horizontal="center" vertical="center"/>
    </xf>
    <xf numFmtId="0" fontId="23" fillId="0" borderId="0" xfId="0" applyFont="1" applyAlignment="1">
      <alignment horizontal="justify" vertical="center" wrapText="1"/>
    </xf>
    <xf numFmtId="0" fontId="12" fillId="0" borderId="0" xfId="0" applyFont="1" applyAlignment="1">
      <alignment horizontal="right" vertical="center" wrapText="1"/>
    </xf>
    <xf numFmtId="0" fontId="24" fillId="2" borderId="1" xfId="0" applyFont="1" applyFill="1" applyBorder="1" applyAlignment="1">
      <alignment horizontal="center"/>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xf>
    <xf numFmtId="0" fontId="32" fillId="0" borderId="0" xfId="0" applyFont="1" applyAlignment="1">
      <alignment horizontal="left" vertical="center" wrapText="1"/>
    </xf>
    <xf numFmtId="49" fontId="12" fillId="2" borderId="2" xfId="0" applyNumberFormat="1" applyFont="1" applyFill="1" applyBorder="1" applyAlignment="1">
      <alignment horizontal="center" vertical="center" wrapText="1"/>
    </xf>
    <xf numFmtId="49" fontId="12" fillId="0" borderId="0" xfId="0" applyNumberFormat="1" applyFont="1" applyAlignment="1">
      <alignment horizontal="center" vertical="center" wrapText="1"/>
    </xf>
    <xf numFmtId="0" fontId="12" fillId="0" borderId="0" xfId="0" applyFont="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vertical="center"/>
    </xf>
    <xf numFmtId="0" fontId="12" fillId="0" borderId="0" xfId="0" applyFont="1" applyAlignment="1">
      <alignment horizontal="justify" vertical="center" wrapText="1"/>
    </xf>
    <xf numFmtId="0" fontId="12" fillId="0" borderId="0" xfId="0" applyFont="1" applyAlignment="1">
      <alignment vertical="center"/>
    </xf>
    <xf numFmtId="49" fontId="25" fillId="0" borderId="0" xfId="0" applyNumberFormat="1" applyFont="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center" vertical="center" wrapText="1"/>
    </xf>
    <xf numFmtId="0" fontId="7" fillId="0" borderId="0" xfId="0" applyFont="1" applyAlignment="1">
      <alignment horizontal="justify" vertical="center" wrapText="1"/>
    </xf>
    <xf numFmtId="0" fontId="25" fillId="0" borderId="0" xfId="0" applyFont="1" applyAlignment="1">
      <alignment vertical="center" wrapText="1"/>
    </xf>
    <xf numFmtId="0" fontId="36" fillId="0" borderId="0" xfId="0" applyFont="1" applyAlignment="1">
      <alignment horizontal="center" vertical="center" wrapText="1"/>
    </xf>
    <xf numFmtId="0" fontId="34" fillId="0" borderId="0" xfId="0" applyFont="1" applyAlignment="1">
      <alignment horizontal="left" vertical="center" wrapText="1"/>
    </xf>
    <xf numFmtId="0" fontId="37" fillId="0" borderId="0" xfId="0" applyFont="1" applyAlignment="1">
      <alignment horizontal="center" vertical="center" wrapText="1"/>
    </xf>
    <xf numFmtId="0" fontId="24" fillId="2" borderId="1" xfId="0" applyFont="1" applyFill="1" applyBorder="1" applyAlignment="1">
      <alignment horizontal="center" vertical="center"/>
    </xf>
    <xf numFmtId="0" fontId="7" fillId="0" borderId="0" xfId="0" applyFont="1" applyAlignment="1">
      <alignment horizontal="left" vertical="center" wrapText="1"/>
    </xf>
    <xf numFmtId="0" fontId="30" fillId="0" borderId="0" xfId="0" applyFont="1" applyAlignment="1">
      <alignment horizontal="center" vertical="center"/>
    </xf>
    <xf numFmtId="0" fontId="8" fillId="0" borderId="0" xfId="0" applyFont="1" applyAlignment="1">
      <alignment horizontal="center" vertical="center"/>
    </xf>
    <xf numFmtId="0" fontId="12" fillId="0" borderId="0" xfId="0" applyFont="1" applyAlignment="1">
      <alignment horizontal="justify" vertical="center"/>
    </xf>
    <xf numFmtId="0" fontId="25" fillId="0" borderId="0" xfId="0" applyFont="1" applyAlignment="1" applyProtection="1">
      <alignment vertical="center"/>
      <protection locked="0"/>
    </xf>
    <xf numFmtId="0" fontId="12" fillId="0" borderId="0" xfId="0" applyFont="1" applyAlignment="1">
      <alignment horizontal="center" vertical="center"/>
    </xf>
    <xf numFmtId="0" fontId="12" fillId="0" borderId="0" xfId="0" applyFont="1" applyAlignment="1" applyProtection="1">
      <alignment horizontal="center" vertical="center" wrapText="1"/>
      <protection locked="0"/>
    </xf>
    <xf numFmtId="0" fontId="33"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xf>
    <xf numFmtId="0" fontId="34" fillId="0" borderId="0" xfId="0" applyFont="1" applyAlignment="1">
      <alignment vertical="center" wrapText="1"/>
    </xf>
    <xf numFmtId="0" fontId="35" fillId="0" borderId="0" xfId="0" applyFont="1" applyAlignment="1">
      <alignment horizontal="center" vertical="center"/>
    </xf>
    <xf numFmtId="0" fontId="12" fillId="0" borderId="0" xfId="0" applyFont="1" applyAlignment="1" applyProtection="1">
      <alignment vertical="center" wrapText="1"/>
      <protection locked="0"/>
    </xf>
    <xf numFmtId="0" fontId="12" fillId="0" borderId="0" xfId="0" applyFont="1" applyAlignment="1" applyProtection="1">
      <alignment horizontal="center" vertical="center"/>
      <protection locked="0"/>
    </xf>
    <xf numFmtId="0" fontId="32"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pplyProtection="1">
      <alignment horizontal="center" vertical="center" wrapText="1"/>
      <protection locked="0"/>
    </xf>
    <xf numFmtId="0" fontId="12" fillId="0" borderId="0" xfId="0" applyFont="1" applyAlignment="1" applyProtection="1">
      <alignment vertical="center"/>
      <protection locked="0"/>
    </xf>
    <xf numFmtId="0" fontId="19" fillId="0" borderId="0" xfId="0" applyFont="1" applyAlignment="1">
      <alignment vertical="center"/>
    </xf>
    <xf numFmtId="0" fontId="17"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0" fillId="0" borderId="0" xfId="0" applyFont="1" applyAlignment="1">
      <alignment vertical="center" wrapText="1"/>
    </xf>
    <xf numFmtId="0" fontId="10" fillId="0" borderId="0" xfId="0" applyFont="1" applyAlignment="1">
      <alignment horizontal="justify" vertical="center" wrapText="1"/>
    </xf>
    <xf numFmtId="0" fontId="23" fillId="0" borderId="6"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6" fillId="0" borderId="19" xfId="0" applyFont="1" applyBorder="1" applyAlignment="1">
      <alignment horizontal="center" vertical="center" wrapText="1"/>
    </xf>
    <xf numFmtId="14" fontId="23" fillId="0" borderId="15" xfId="0" applyNumberFormat="1" applyFont="1" applyBorder="1" applyAlignment="1">
      <alignment horizontal="center" vertical="center" wrapText="1"/>
    </xf>
    <xf numFmtId="14" fontId="23" fillId="0" borderId="20" xfId="0" applyNumberFormat="1" applyFont="1" applyBorder="1" applyAlignment="1">
      <alignment horizontal="center" vertical="center" wrapText="1"/>
    </xf>
    <xf numFmtId="14" fontId="23" fillId="0" borderId="21" xfId="0" applyNumberFormat="1" applyFont="1" applyBorder="1" applyAlignment="1">
      <alignment horizontal="center" vertical="center" wrapText="1"/>
    </xf>
    <xf numFmtId="0" fontId="10" fillId="0" borderId="0" xfId="0" applyFont="1" applyAlignment="1">
      <alignment horizontal="right" vertical="center" wrapText="1"/>
    </xf>
    <xf numFmtId="0" fontId="18" fillId="0" borderId="6" xfId="0" applyFont="1" applyBorder="1" applyAlignment="1">
      <alignment horizontal="justify" vertical="center" wrapText="1"/>
    </xf>
    <xf numFmtId="2" fontId="12" fillId="0" borderId="0" xfId="0" applyNumberFormat="1" applyFont="1" applyAlignment="1">
      <alignment horizontal="center" vertical="center" wrapText="1"/>
    </xf>
    <xf numFmtId="0" fontId="12" fillId="0" borderId="3" xfId="0" applyFont="1" applyBorder="1" applyAlignment="1">
      <alignment horizontal="justify" vertical="center" wrapText="1"/>
    </xf>
    <xf numFmtId="0" fontId="12" fillId="0" borderId="22" xfId="0" applyFont="1" applyBorder="1" applyAlignment="1">
      <alignment horizontal="justify" vertical="center" wrapText="1"/>
    </xf>
    <xf numFmtId="1" fontId="12" fillId="0" borderId="0" xfId="0" applyNumberFormat="1" applyFont="1" applyAlignment="1">
      <alignment horizontal="center" vertical="center" wrapText="1"/>
    </xf>
    <xf numFmtId="0" fontId="28" fillId="0" borderId="0" xfId="0" applyFont="1" applyAlignment="1">
      <alignment horizontal="left" vertical="center" wrapText="1"/>
    </xf>
    <xf numFmtId="0" fontId="12" fillId="0" borderId="23" xfId="0" applyFont="1" applyBorder="1" applyAlignment="1">
      <alignment vertical="center" wrapText="1"/>
    </xf>
    <xf numFmtId="0" fontId="12" fillId="0" borderId="23" xfId="0" applyFont="1" applyBorder="1" applyAlignment="1" applyProtection="1">
      <alignment vertical="center" wrapText="1"/>
      <protection locked="0"/>
    </xf>
    <xf numFmtId="0" fontId="29" fillId="0" borderId="0" xfId="0" applyFont="1" applyAlignment="1" applyProtection="1">
      <alignment horizontal="left" vertical="center" wrapText="1"/>
      <protection locked="0"/>
    </xf>
    <xf numFmtId="0" fontId="38" fillId="0" borderId="0" xfId="0" applyFont="1"/>
    <xf numFmtId="0" fontId="0" fillId="0" borderId="24" xfId="0" applyBorder="1" applyAlignment="1">
      <alignment horizontal="left" vertical="center" wrapText="1"/>
    </xf>
    <xf numFmtId="0" fontId="11" fillId="0" borderId="24" xfId="0" applyFont="1" applyBorder="1" applyAlignment="1">
      <alignment horizontal="left" vertical="center" wrapText="1"/>
    </xf>
    <xf numFmtId="0" fontId="0" fillId="0" borderId="25" xfId="0" applyBorder="1" applyAlignment="1">
      <alignment horizontal="center" vertical="center" wrapText="1"/>
    </xf>
    <xf numFmtId="0" fontId="0" fillId="0" borderId="0" xfId="0" applyAlignment="1">
      <alignment horizontal="left" vertical="center"/>
    </xf>
    <xf numFmtId="0" fontId="0" fillId="4" borderId="24" xfId="0" applyFill="1" applyBorder="1" applyAlignment="1">
      <alignment horizontal="left" vertical="center" wrapText="1"/>
    </xf>
    <xf numFmtId="49" fontId="0" fillId="0" borderId="0" xfId="0" applyNumberFormat="1" applyAlignment="1">
      <alignment vertical="center"/>
    </xf>
    <xf numFmtId="0" fontId="11" fillId="0" borderId="0" xfId="0" applyFont="1" applyAlignment="1">
      <alignment horizontal="left" vertical="center" wrapText="1"/>
    </xf>
    <xf numFmtId="0" fontId="19" fillId="0" borderId="0" xfId="0" applyFont="1" applyAlignment="1">
      <alignment horizontal="left" vertical="center"/>
    </xf>
    <xf numFmtId="0" fontId="0" fillId="0" borderId="0" xfId="0" applyAlignment="1">
      <alignment horizontal="left" vertical="center" wrapText="1"/>
    </xf>
    <xf numFmtId="0" fontId="0" fillId="0" borderId="26" xfId="0" applyBorder="1" applyAlignment="1">
      <alignment horizontal="left" vertical="center" wrapText="1"/>
    </xf>
    <xf numFmtId="0" fontId="9" fillId="0" borderId="0" xfId="0" applyFont="1" applyAlignment="1">
      <alignment horizontal="right" vertical="center" wrapText="1"/>
    </xf>
    <xf numFmtId="0" fontId="36" fillId="0" borderId="0" xfId="0" applyFont="1" applyAlignment="1">
      <alignment horizontal="center" vertical="center"/>
    </xf>
    <xf numFmtId="0" fontId="2" fillId="0" borderId="0" xfId="0" applyFont="1" applyAlignment="1">
      <alignment horizontal="left" vertical="center"/>
    </xf>
    <xf numFmtId="0" fontId="39" fillId="0" borderId="0" xfId="0" applyFont="1" applyAlignment="1">
      <alignment horizontal="left" vertical="center"/>
    </xf>
    <xf numFmtId="0" fontId="39" fillId="0" borderId="0" xfId="0" applyFont="1" applyAlignment="1">
      <alignment vertical="center"/>
    </xf>
    <xf numFmtId="0" fontId="2" fillId="0" borderId="0" xfId="0" applyFont="1" applyAlignment="1">
      <alignment horizontal="left" vertical="center" wrapText="1"/>
    </xf>
    <xf numFmtId="2" fontId="39" fillId="0" borderId="0" xfId="0" applyNumberFormat="1" applyFont="1" applyAlignment="1">
      <alignment vertical="center"/>
    </xf>
    <xf numFmtId="0" fontId="39" fillId="0" borderId="0" xfId="0" applyFont="1" applyAlignment="1">
      <alignment horizontal="left" vertical="center" wrapText="1"/>
    </xf>
    <xf numFmtId="0" fontId="39" fillId="0" borderId="0" xfId="0" applyFont="1" applyAlignment="1">
      <alignment vertical="center" wrapText="1"/>
    </xf>
    <xf numFmtId="0" fontId="39" fillId="0" borderId="0" xfId="0" applyFont="1"/>
    <xf numFmtId="0" fontId="0" fillId="0" borderId="27" xfId="0" applyBorder="1"/>
    <xf numFmtId="0" fontId="42" fillId="0" borderId="19" xfId="0" applyFont="1" applyBorder="1"/>
    <xf numFmtId="0" fontId="42" fillId="0" borderId="11" xfId="0" applyFont="1" applyBorder="1"/>
    <xf numFmtId="10" fontId="40" fillId="0" borderId="28" xfId="2" applyNumberFormat="1" applyFont="1" applyBorder="1" applyAlignment="1">
      <alignment horizontal="center"/>
    </xf>
    <xf numFmtId="0" fontId="0" fillId="0" borderId="29" xfId="0" applyBorder="1"/>
    <xf numFmtId="0" fontId="42" fillId="0" borderId="0" xfId="0" applyFont="1"/>
    <xf numFmtId="0" fontId="42" fillId="0" borderId="16" xfId="0" applyFont="1" applyBorder="1" applyAlignment="1">
      <alignment horizontal="center"/>
    </xf>
    <xf numFmtId="10" fontId="40" fillId="0" borderId="30" xfId="2" applyNumberFormat="1" applyFont="1" applyBorder="1" applyAlignment="1">
      <alignment horizontal="center"/>
    </xf>
    <xf numFmtId="0" fontId="42" fillId="0" borderId="31" xfId="0" applyFont="1" applyBorder="1" applyAlignment="1">
      <alignment horizontal="center"/>
    </xf>
    <xf numFmtId="2" fontId="0" fillId="0" borderId="32" xfId="0" applyNumberFormat="1" applyBorder="1" applyAlignment="1">
      <alignment horizontal="center"/>
    </xf>
    <xf numFmtId="2" fontId="0" fillId="0" borderId="33" xfId="0" applyNumberFormat="1" applyBorder="1" applyAlignment="1">
      <alignment horizontal="center"/>
    </xf>
    <xf numFmtId="0" fontId="42" fillId="0" borderId="29" xfId="0" applyFont="1" applyBorder="1"/>
    <xf numFmtId="0" fontId="42" fillId="0" borderId="34" xfId="0" applyFont="1" applyBorder="1" applyAlignment="1">
      <alignment horizontal="center"/>
    </xf>
    <xf numFmtId="0" fontId="42" fillId="0" borderId="32" xfId="0" applyFont="1" applyBorder="1" applyAlignment="1">
      <alignment horizontal="center"/>
    </xf>
    <xf numFmtId="0" fontId="42" fillId="0" borderId="33" xfId="0" applyFont="1" applyBorder="1" applyAlignment="1">
      <alignment horizontal="center"/>
    </xf>
    <xf numFmtId="10" fontId="40" fillId="0" borderId="27" xfId="0" applyNumberFormat="1" applyFont="1" applyBorder="1"/>
    <xf numFmtId="0" fontId="41" fillId="0" borderId="27" xfId="0" applyFont="1" applyBorder="1"/>
    <xf numFmtId="10" fontId="15" fillId="0" borderId="35" xfId="0" applyNumberFormat="1" applyFont="1" applyBorder="1" applyAlignment="1">
      <alignment horizontal="center"/>
    </xf>
    <xf numFmtId="0" fontId="41" fillId="0" borderId="2" xfId="0" applyFont="1" applyBorder="1" applyAlignment="1">
      <alignment vertical="center" wrapText="1"/>
    </xf>
    <xf numFmtId="0" fontId="41" fillId="0" borderId="36" xfId="0" applyFont="1" applyBorder="1" applyAlignment="1">
      <alignment vertical="center" wrapText="1"/>
    </xf>
    <xf numFmtId="0" fontId="41" fillId="0" borderId="16" xfId="0" applyFont="1" applyBorder="1" applyAlignment="1">
      <alignment vertical="center"/>
    </xf>
    <xf numFmtId="0" fontId="15" fillId="0" borderId="31" xfId="0" applyFont="1" applyBorder="1" applyAlignment="1">
      <alignment horizontal="center" vertical="center"/>
    </xf>
    <xf numFmtId="0" fontId="41" fillId="0" borderId="2" xfId="0" applyFont="1" applyBorder="1" applyAlignment="1">
      <alignment vertical="center"/>
    </xf>
    <xf numFmtId="0" fontId="15" fillId="0" borderId="37" xfId="0" applyFont="1" applyBorder="1" applyAlignment="1">
      <alignment horizontal="center" vertical="center"/>
    </xf>
    <xf numFmtId="0" fontId="41" fillId="0" borderId="36" xfId="0" applyFont="1" applyBorder="1" applyAlignment="1">
      <alignment vertical="center"/>
    </xf>
    <xf numFmtId="0" fontId="15" fillId="0" borderId="38" xfId="0" applyFont="1" applyBorder="1" applyAlignment="1">
      <alignment horizontal="center" vertical="center"/>
    </xf>
    <xf numFmtId="49" fontId="11" fillId="0" borderId="0" xfId="0" applyNumberFormat="1" applyFont="1" applyAlignment="1">
      <alignment vertical="center" wrapText="1"/>
    </xf>
    <xf numFmtId="0" fontId="41" fillId="0" borderId="6" xfId="0" applyFont="1" applyBorder="1" applyAlignment="1">
      <alignment horizontal="center" vertical="center"/>
    </xf>
    <xf numFmtId="0" fontId="41" fillId="0" borderId="3" xfId="0" applyFont="1" applyBorder="1" applyAlignment="1">
      <alignment horizontal="center" vertical="center"/>
    </xf>
    <xf numFmtId="0" fontId="41" fillId="0" borderId="22" xfId="0" applyFont="1" applyBorder="1" applyAlignment="1">
      <alignment horizontal="center" vertical="center"/>
    </xf>
    <xf numFmtId="0" fontId="41" fillId="0" borderId="39" xfId="0" applyFont="1" applyBorder="1" applyAlignment="1">
      <alignment horizontal="center" vertical="center"/>
    </xf>
    <xf numFmtId="0" fontId="41" fillId="0" borderId="0" xfId="0" applyFont="1" applyAlignment="1">
      <alignment vertical="center"/>
    </xf>
    <xf numFmtId="0" fontId="41" fillId="0" borderId="0" xfId="0" applyFont="1" applyAlignment="1">
      <alignment vertical="center" wrapText="1"/>
    </xf>
    <xf numFmtId="0" fontId="15" fillId="0" borderId="0" xfId="0" applyFont="1" applyAlignment="1">
      <alignment horizontal="center" vertical="center"/>
    </xf>
    <xf numFmtId="0" fontId="41" fillId="0" borderId="40" xfId="0" applyFont="1" applyBorder="1" applyAlignment="1">
      <alignment vertical="center"/>
    </xf>
    <xf numFmtId="0" fontId="41" fillId="0" borderId="16" xfId="0" applyFont="1" applyBorder="1" applyAlignment="1">
      <alignment horizontal="left" vertical="center" wrapText="1"/>
    </xf>
    <xf numFmtId="0" fontId="41" fillId="0" borderId="41" xfId="0" applyFont="1" applyBorder="1" applyAlignment="1">
      <alignment horizontal="center" vertical="center"/>
    </xf>
    <xf numFmtId="0" fontId="41" fillId="0" borderId="42" xfId="0" applyFont="1" applyBorder="1" applyAlignment="1">
      <alignment vertical="center" wrapText="1"/>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43" fillId="0" borderId="0" xfId="0" applyFont="1" applyAlignment="1">
      <alignment horizontal="left"/>
    </xf>
    <xf numFmtId="0" fontId="44" fillId="0" borderId="0" xfId="0" applyFont="1" applyAlignment="1">
      <alignment horizontal="center"/>
    </xf>
    <xf numFmtId="0" fontId="14" fillId="0" borderId="0" xfId="0" applyFont="1" applyAlignment="1">
      <alignment horizontal="justify"/>
    </xf>
    <xf numFmtId="0" fontId="18" fillId="0" borderId="0" xfId="0" applyFont="1"/>
    <xf numFmtId="0" fontId="14" fillId="0" borderId="0" xfId="0" applyFont="1" applyAlignment="1">
      <alignment horizontal="left" indent="3"/>
    </xf>
    <xf numFmtId="0" fontId="14" fillId="0" borderId="0" xfId="0" applyFont="1" applyAlignment="1">
      <alignment horizontal="center"/>
    </xf>
    <xf numFmtId="0" fontId="18" fillId="0" borderId="0" xfId="0" applyFont="1" applyAlignment="1">
      <alignment vertical="center" wrapText="1"/>
    </xf>
    <xf numFmtId="0" fontId="18" fillId="0" borderId="0" xfId="0" applyFont="1" applyAlignment="1">
      <alignment horizontal="center" vertical="center" wrapText="1"/>
    </xf>
    <xf numFmtId="0" fontId="47" fillId="0" borderId="0" xfId="0" applyFont="1" applyAlignment="1">
      <alignment vertical="center" wrapText="1"/>
    </xf>
    <xf numFmtId="0" fontId="50" fillId="0" borderId="0" xfId="0" applyFont="1" applyAlignment="1">
      <alignment vertical="center" wrapText="1"/>
    </xf>
    <xf numFmtId="0" fontId="45" fillId="0" borderId="0" xfId="0" applyFont="1"/>
    <xf numFmtId="0" fontId="0" fillId="0" borderId="0" xfId="0" applyAlignment="1">
      <alignment horizontal="left"/>
    </xf>
    <xf numFmtId="0" fontId="24" fillId="0" borderId="0" xfId="0" applyFont="1" applyAlignment="1">
      <alignment vertical="center" wrapText="1"/>
    </xf>
    <xf numFmtId="0" fontId="49" fillId="0" borderId="0" xfId="0" applyFont="1" applyAlignment="1">
      <alignment vertical="top" wrapText="1"/>
    </xf>
    <xf numFmtId="0" fontId="53" fillId="0" borderId="0" xfId="0" applyFont="1" applyAlignment="1">
      <alignment vertical="center" wrapText="1"/>
    </xf>
    <xf numFmtId="0" fontId="48" fillId="0" borderId="0" xfId="0" applyFont="1" applyAlignment="1">
      <alignment vertical="top" wrapText="1"/>
    </xf>
    <xf numFmtId="0" fontId="56" fillId="0" borderId="0" xfId="0" applyFont="1"/>
    <xf numFmtId="0" fontId="52" fillId="0" borderId="0" xfId="0" applyFont="1" applyAlignment="1">
      <alignment vertical="center" wrapText="1"/>
    </xf>
    <xf numFmtId="0" fontId="57" fillId="0" borderId="0" xfId="0" applyFont="1"/>
    <xf numFmtId="0" fontId="51" fillId="0" borderId="0" xfId="0" applyFont="1" applyAlignment="1">
      <alignment vertical="center" wrapText="1"/>
    </xf>
    <xf numFmtId="0" fontId="51" fillId="0" borderId="0" xfId="0" applyFont="1" applyAlignment="1">
      <alignment horizontal="center" vertical="center" wrapText="1"/>
    </xf>
    <xf numFmtId="0" fontId="57" fillId="0" borderId="0" xfId="0" applyFont="1" applyAlignment="1">
      <alignment horizontal="center"/>
    </xf>
    <xf numFmtId="0" fontId="58" fillId="0" borderId="0" xfId="0" applyFont="1"/>
    <xf numFmtId="0" fontId="52" fillId="0" borderId="0" xfId="0" applyFont="1"/>
    <xf numFmtId="0" fontId="25" fillId="0" borderId="0" xfId="0" applyFont="1"/>
    <xf numFmtId="0" fontId="27" fillId="0" borderId="20"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0" xfId="0" applyFont="1" applyAlignment="1">
      <alignment horizontal="right" vertical="center" wrapText="1"/>
    </xf>
    <xf numFmtId="0" fontId="27" fillId="0" borderId="17"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45" xfId="0" applyFont="1" applyBorder="1" applyAlignment="1" applyProtection="1">
      <alignment horizontal="center" vertical="center" wrapText="1"/>
      <protection locked="0"/>
    </xf>
    <xf numFmtId="0" fontId="27" fillId="0" borderId="46" xfId="0" applyFont="1" applyBorder="1" applyAlignment="1" applyProtection="1">
      <alignment horizontal="center" vertical="center" wrapText="1"/>
      <protection locked="0"/>
    </xf>
    <xf numFmtId="0" fontId="27" fillId="0" borderId="47" xfId="0" applyFont="1" applyBorder="1" applyAlignment="1" applyProtection="1">
      <alignment horizontal="center" vertical="center" wrapText="1"/>
      <protection locked="0"/>
    </xf>
    <xf numFmtId="0" fontId="27" fillId="0" borderId="0" xfId="0" applyFont="1" applyAlignment="1">
      <alignment horizontal="center" vertical="center" wrapText="1"/>
    </xf>
    <xf numFmtId="0" fontId="27" fillId="0" borderId="48" xfId="0" applyFont="1" applyBorder="1" applyAlignment="1" applyProtection="1">
      <alignment horizontal="center" vertical="center" wrapText="1"/>
      <protection locked="0"/>
    </xf>
    <xf numFmtId="0" fontId="27" fillId="0" borderId="49" xfId="0" applyFont="1" applyBorder="1" applyAlignment="1" applyProtection="1">
      <alignment horizontal="center" vertical="center" wrapText="1"/>
      <protection locked="0"/>
    </xf>
    <xf numFmtId="0" fontId="27" fillId="0" borderId="50" xfId="0" applyFont="1" applyBorder="1" applyAlignment="1" applyProtection="1">
      <alignment horizontal="center" vertical="center" wrapText="1"/>
      <protection locked="0"/>
    </xf>
    <xf numFmtId="0" fontId="27" fillId="0" borderId="51" xfId="0" applyFont="1" applyBorder="1" applyAlignment="1" applyProtection="1">
      <alignment horizontal="center" vertical="center" wrapText="1"/>
      <protection locked="0"/>
    </xf>
    <xf numFmtId="0" fontId="27" fillId="0" borderId="52" xfId="0" applyFont="1" applyBorder="1" applyAlignment="1" applyProtection="1">
      <alignment horizontal="center" vertical="center" wrapText="1"/>
      <protection locked="0"/>
    </xf>
    <xf numFmtId="1" fontId="27" fillId="0" borderId="0" xfId="0" applyNumberFormat="1" applyFont="1" applyAlignment="1">
      <alignment horizontal="center" vertical="center" wrapText="1"/>
    </xf>
    <xf numFmtId="0" fontId="27" fillId="0" borderId="2" xfId="0" applyFont="1" applyBorder="1" applyAlignment="1" applyProtection="1">
      <alignment horizontal="center" vertical="center"/>
      <protection locked="0"/>
    </xf>
    <xf numFmtId="0" fontId="60" fillId="0" borderId="2" xfId="0" applyFont="1" applyBorder="1" applyAlignment="1" applyProtection="1">
      <alignment horizontal="center" vertical="center"/>
      <protection locked="0"/>
    </xf>
    <xf numFmtId="0" fontId="27" fillId="0" borderId="2" xfId="0" applyFont="1" applyBorder="1" applyAlignment="1" applyProtection="1">
      <alignment horizontal="center" vertical="center" wrapText="1"/>
      <protection locked="0"/>
    </xf>
    <xf numFmtId="0" fontId="27" fillId="0" borderId="2" xfId="0" applyFont="1" applyBorder="1" applyAlignment="1" applyProtection="1">
      <alignment horizontal="left" vertical="center" wrapText="1"/>
      <protection locked="0"/>
    </xf>
    <xf numFmtId="0" fontId="27" fillId="0" borderId="2" xfId="0" applyFont="1" applyBorder="1" applyAlignment="1">
      <alignment horizontal="center" vertical="center" wrapText="1"/>
    </xf>
    <xf numFmtId="0" fontId="27" fillId="4" borderId="20" xfId="0" applyFont="1" applyFill="1" applyBorder="1" applyAlignment="1">
      <alignment horizontal="center" vertical="center" wrapText="1"/>
    </xf>
    <xf numFmtId="0" fontId="27" fillId="4" borderId="21" xfId="0" applyFont="1" applyFill="1" applyBorder="1" applyAlignment="1">
      <alignment horizontal="center" vertical="center" wrapText="1"/>
    </xf>
    <xf numFmtId="0" fontId="27" fillId="4" borderId="46" xfId="0" applyFont="1" applyFill="1" applyBorder="1" applyAlignment="1">
      <alignment horizontal="center" vertical="center" wrapText="1"/>
    </xf>
    <xf numFmtId="0" fontId="27" fillId="4" borderId="47" xfId="0" applyFont="1" applyFill="1" applyBorder="1" applyAlignment="1">
      <alignment horizontal="center" vertical="center" wrapText="1"/>
    </xf>
    <xf numFmtId="2" fontId="27" fillId="4" borderId="16" xfId="0" applyNumberFormat="1" applyFont="1" applyFill="1" applyBorder="1" applyAlignment="1">
      <alignment horizontal="center" vertical="center" wrapText="1"/>
    </xf>
    <xf numFmtId="2" fontId="27" fillId="4" borderId="31" xfId="0" applyNumberFormat="1" applyFont="1" applyFill="1" applyBorder="1" applyAlignment="1">
      <alignment horizontal="center" vertical="center" wrapText="1"/>
    </xf>
    <xf numFmtId="2" fontId="27" fillId="4" borderId="40" xfId="0" applyNumberFormat="1" applyFont="1" applyFill="1" applyBorder="1" applyAlignment="1">
      <alignment horizontal="center" vertical="center" wrapText="1"/>
    </xf>
    <xf numFmtId="2" fontId="27" fillId="4" borderId="34" xfId="0" applyNumberFormat="1" applyFont="1" applyFill="1" applyBorder="1" applyAlignment="1">
      <alignment horizontal="center" vertical="center" wrapText="1"/>
    </xf>
    <xf numFmtId="2" fontId="27" fillId="4" borderId="36" xfId="0" applyNumberFormat="1" applyFont="1" applyFill="1" applyBorder="1" applyAlignment="1">
      <alignment horizontal="center" vertical="center" wrapText="1"/>
    </xf>
    <xf numFmtId="2" fontId="27" fillId="4" borderId="38" xfId="0" applyNumberFormat="1" applyFont="1" applyFill="1" applyBorder="1" applyAlignment="1">
      <alignment horizontal="center" vertical="center" wrapText="1"/>
    </xf>
    <xf numFmtId="164" fontId="27" fillId="4" borderId="16" xfId="0" applyNumberFormat="1" applyFont="1" applyFill="1" applyBorder="1" applyAlignment="1">
      <alignment horizontal="center" vertical="center" wrapText="1"/>
    </xf>
    <xf numFmtId="164" fontId="27" fillId="4" borderId="31" xfId="0" applyNumberFormat="1" applyFont="1" applyFill="1" applyBorder="1" applyAlignment="1">
      <alignment horizontal="center" vertical="center" wrapText="1"/>
    </xf>
    <xf numFmtId="164" fontId="27" fillId="4" borderId="2" xfId="0" applyNumberFormat="1" applyFont="1" applyFill="1" applyBorder="1" applyAlignment="1">
      <alignment horizontal="center" vertical="center" wrapText="1"/>
    </xf>
    <xf numFmtId="164" fontId="27" fillId="4" borderId="37" xfId="0" applyNumberFormat="1" applyFont="1" applyFill="1" applyBorder="1" applyAlignment="1">
      <alignment horizontal="center" vertical="center" wrapText="1"/>
    </xf>
    <xf numFmtId="164" fontId="27" fillId="4" borderId="36" xfId="0" applyNumberFormat="1" applyFont="1" applyFill="1" applyBorder="1" applyAlignment="1">
      <alignment horizontal="center" vertical="center" wrapText="1"/>
    </xf>
    <xf numFmtId="164" fontId="27" fillId="4" borderId="38" xfId="0" applyNumberFormat="1" applyFont="1" applyFill="1" applyBorder="1" applyAlignment="1">
      <alignment horizontal="center" vertical="center" wrapText="1"/>
    </xf>
    <xf numFmtId="164" fontId="27" fillId="4" borderId="53" xfId="0" applyNumberFormat="1" applyFont="1" applyFill="1" applyBorder="1" applyAlignment="1">
      <alignment horizontal="center" vertical="center" wrapText="1"/>
    </xf>
    <xf numFmtId="164" fontId="27" fillId="4" borderId="27" xfId="0" applyNumberFormat="1" applyFont="1" applyFill="1" applyBorder="1" applyAlignment="1">
      <alignment horizontal="center" vertical="center" wrapText="1"/>
    </xf>
    <xf numFmtId="164" fontId="27" fillId="4" borderId="35"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0" fillId="0" borderId="54" xfId="0" applyBorder="1"/>
    <xf numFmtId="0" fontId="27" fillId="0" borderId="0" xfId="0" applyFont="1" applyAlignment="1">
      <alignment horizontal="left" vertical="center" wrapText="1"/>
    </xf>
    <xf numFmtId="0" fontId="27" fillId="0" borderId="0" xfId="0" applyFont="1" applyAlignment="1">
      <alignment vertical="center" wrapText="1"/>
    </xf>
    <xf numFmtId="0" fontId="11" fillId="0" borderId="0" xfId="0" applyFont="1" applyAlignment="1">
      <alignment horizontal="left"/>
    </xf>
    <xf numFmtId="0" fontId="11" fillId="0" borderId="0" xfId="0" applyFont="1" applyAlignment="1">
      <alignment horizontal="left" vertical="center"/>
    </xf>
    <xf numFmtId="2" fontId="39" fillId="0" borderId="0" xfId="0" applyNumberFormat="1" applyFont="1" applyAlignment="1">
      <alignment vertical="center" wrapText="1"/>
    </xf>
    <xf numFmtId="2" fontId="39" fillId="0" borderId="0" xfId="0" applyNumberFormat="1" applyFont="1"/>
    <xf numFmtId="0" fontId="0" fillId="5" borderId="25" xfId="0" applyFill="1" applyBorder="1" applyAlignment="1">
      <alignment horizontal="center" vertical="center" wrapText="1"/>
    </xf>
    <xf numFmtId="0" fontId="0" fillId="5" borderId="25" xfId="0" applyFill="1" applyBorder="1" applyAlignment="1">
      <alignment horizontal="center" vertical="center"/>
    </xf>
    <xf numFmtId="0" fontId="0" fillId="0" borderId="10" xfId="0" applyBorder="1"/>
    <xf numFmtId="0" fontId="0" fillId="0" borderId="55" xfId="0" applyBorder="1"/>
    <xf numFmtId="0" fontId="0" fillId="0" borderId="19" xfId="0" applyBorder="1" applyAlignment="1">
      <alignment vertical="center"/>
    </xf>
    <xf numFmtId="0" fontId="0" fillId="0" borderId="56" xfId="0" applyBorder="1"/>
    <xf numFmtId="0" fontId="11" fillId="0" borderId="56" xfId="0" applyFont="1" applyBorder="1" applyAlignment="1">
      <alignment wrapText="1"/>
    </xf>
    <xf numFmtId="0" fontId="11" fillId="0" borderId="56" xfId="0" applyFont="1" applyBorder="1" applyAlignment="1">
      <alignment horizontal="left" wrapText="1"/>
    </xf>
    <xf numFmtId="0" fontId="0" fillId="0" borderId="11" xfId="0" applyBorder="1" applyAlignment="1">
      <alignment vertical="center"/>
    </xf>
    <xf numFmtId="0" fontId="0" fillId="0" borderId="10" xfId="0" applyBorder="1" applyAlignment="1">
      <alignment vertical="center"/>
    </xf>
    <xf numFmtId="0" fontId="0" fillId="0" borderId="56" xfId="0" applyBorder="1" applyAlignment="1">
      <alignment horizontal="left" vertical="center" wrapText="1"/>
    </xf>
    <xf numFmtId="0" fontId="0" fillId="0" borderId="1" xfId="0" applyBorder="1"/>
    <xf numFmtId="0" fontId="0" fillId="0" borderId="35" xfId="0" applyBorder="1"/>
    <xf numFmtId="10" fontId="41" fillId="0" borderId="35" xfId="0" applyNumberFormat="1" applyFont="1" applyBorder="1" applyAlignment="1">
      <alignment horizontal="center"/>
    </xf>
    <xf numFmtId="2" fontId="27" fillId="4" borderId="2" xfId="0" applyNumberFormat="1" applyFont="1" applyFill="1" applyBorder="1" applyAlignment="1">
      <alignment horizontal="center" vertical="center" wrapText="1"/>
    </xf>
    <xf numFmtId="2" fontId="27" fillId="4" borderId="2" xfId="0" applyNumberFormat="1" applyFont="1" applyFill="1" applyBorder="1" applyAlignment="1">
      <alignment horizontal="center" vertical="center"/>
    </xf>
    <xf numFmtId="0" fontId="25" fillId="0" borderId="0" xfId="0" applyFont="1" applyAlignment="1">
      <alignment horizontal="justify" vertical="center" wrapText="1"/>
    </xf>
    <xf numFmtId="0" fontId="23" fillId="0" borderId="0" xfId="0" applyFont="1" applyAlignment="1">
      <alignment vertical="center" wrapText="1"/>
    </xf>
    <xf numFmtId="0" fontId="27" fillId="0" borderId="57" xfId="0" applyFont="1" applyBorder="1" applyAlignment="1">
      <alignment horizontal="center" vertical="center" wrapText="1"/>
    </xf>
    <xf numFmtId="0" fontId="27" fillId="0" borderId="13" xfId="0" applyFont="1" applyBorder="1" applyAlignment="1">
      <alignment horizontal="center" vertical="center" wrapText="1"/>
    </xf>
    <xf numFmtId="1" fontId="25" fillId="0" borderId="0" xfId="0" applyNumberFormat="1" applyFont="1" applyAlignment="1">
      <alignment horizontal="center" vertical="center"/>
    </xf>
    <xf numFmtId="1" fontId="0" fillId="0" borderId="0" xfId="0" applyNumberFormat="1" applyAlignment="1">
      <alignment horizontal="left" vertical="center"/>
    </xf>
    <xf numFmtId="0" fontId="18" fillId="0" borderId="19" xfId="0" applyFont="1" applyBorder="1" applyAlignment="1">
      <alignment horizontal="justify" vertical="center" wrapText="1"/>
    </xf>
    <xf numFmtId="0" fontId="12" fillId="0" borderId="58" xfId="0" applyFont="1" applyBorder="1" applyAlignment="1">
      <alignment horizontal="justify" vertical="center" wrapText="1"/>
    </xf>
    <xf numFmtId="0" fontId="9" fillId="0" borderId="0" xfId="0" applyFont="1" applyAlignment="1">
      <alignment horizontal="justify" vertical="center"/>
    </xf>
    <xf numFmtId="0" fontId="7" fillId="0" borderId="0" xfId="0" applyFont="1" applyAlignment="1">
      <alignment horizontal="justify" vertical="center"/>
    </xf>
    <xf numFmtId="0" fontId="18" fillId="0" borderId="0" xfId="0" applyFont="1" applyAlignment="1">
      <alignment horizontal="justify" vertical="center"/>
    </xf>
    <xf numFmtId="0" fontId="14" fillId="0" borderId="0" xfId="0" applyFont="1" applyAlignment="1">
      <alignment horizontal="justify" vertical="center" wrapText="1"/>
    </xf>
    <xf numFmtId="0" fontId="0" fillId="0" borderId="0" xfId="0" applyAlignment="1">
      <alignment horizontal="justify"/>
    </xf>
    <xf numFmtId="0" fontId="14" fillId="0" borderId="0" xfId="0" applyFont="1" applyAlignment="1">
      <alignment horizontal="justify" vertical="top" wrapText="1"/>
    </xf>
    <xf numFmtId="1" fontId="18" fillId="0" borderId="0" xfId="0" applyNumberFormat="1" applyFont="1" applyAlignment="1">
      <alignment horizontal="justify" vertical="center" wrapText="1"/>
    </xf>
    <xf numFmtId="0" fontId="12" fillId="0" borderId="59" xfId="0" applyFont="1" applyBorder="1" applyAlignment="1">
      <alignment horizontal="justify" vertical="center" wrapText="1"/>
    </xf>
    <xf numFmtId="0" fontId="0" fillId="0" borderId="0" xfId="0" applyAlignment="1">
      <alignment horizontal="justify" vertical="center"/>
    </xf>
    <xf numFmtId="0" fontId="22" fillId="6" borderId="1" xfId="0" applyFont="1" applyFill="1" applyBorder="1" applyAlignment="1">
      <alignment horizontal="center"/>
    </xf>
    <xf numFmtId="0" fontId="22" fillId="0" borderId="0" xfId="0" applyFont="1" applyAlignment="1">
      <alignment wrapText="1"/>
    </xf>
    <xf numFmtId="0" fontId="22" fillId="6" borderId="1" xfId="0" applyFont="1" applyFill="1" applyBorder="1" applyAlignment="1">
      <alignment horizontal="center" vertical="center"/>
    </xf>
    <xf numFmtId="49" fontId="22" fillId="6" borderId="1" xfId="0" applyNumberFormat="1" applyFont="1" applyFill="1" applyBorder="1" applyAlignment="1">
      <alignment horizontal="center" vertical="center"/>
    </xf>
    <xf numFmtId="0" fontId="38" fillId="0" borderId="0" xfId="0" applyFont="1" applyProtection="1">
      <protection locked="0"/>
    </xf>
    <xf numFmtId="0" fontId="12" fillId="0" borderId="1" xfId="0" applyFont="1" applyBorder="1" applyAlignment="1">
      <alignment horizontal="left" vertical="center" wrapText="1"/>
    </xf>
    <xf numFmtId="0" fontId="57" fillId="0" borderId="0" xfId="0" applyFont="1" applyAlignment="1">
      <alignment vertical="center"/>
    </xf>
    <xf numFmtId="0" fontId="66" fillId="0" borderId="0" xfId="0" applyFont="1" applyAlignment="1">
      <alignment vertical="center" wrapText="1"/>
    </xf>
    <xf numFmtId="0" fontId="56" fillId="0" borderId="0" xfId="0" applyFont="1" applyAlignment="1">
      <alignment horizontal="center" vertical="center" wrapText="1"/>
    </xf>
    <xf numFmtId="0" fontId="56" fillId="0" borderId="0" xfId="0" applyFont="1" applyAlignment="1">
      <alignment horizontal="center" wrapText="1"/>
    </xf>
    <xf numFmtId="0" fontId="25" fillId="0" borderId="0" xfId="0" applyFont="1" applyAlignment="1">
      <alignment horizontal="justify" vertical="center"/>
    </xf>
    <xf numFmtId="0" fontId="34" fillId="0" borderId="0" xfId="0" applyFont="1" applyAlignment="1">
      <alignment horizontal="justify" vertical="center" wrapText="1"/>
    </xf>
    <xf numFmtId="0" fontId="12" fillId="0" borderId="0" xfId="0" applyFont="1" applyAlignment="1">
      <alignment horizontal="justify" vertical="top" wrapText="1"/>
    </xf>
    <xf numFmtId="0" fontId="12" fillId="0" borderId="0" xfId="0" applyFont="1" applyAlignment="1" applyProtection="1">
      <alignment horizontal="justify" vertical="center"/>
      <protection locked="0"/>
    </xf>
    <xf numFmtId="0" fontId="12" fillId="0" borderId="0" xfId="0" applyFont="1" applyAlignment="1" applyProtection="1">
      <alignment horizontal="justify" vertical="center" wrapText="1"/>
      <protection locked="0"/>
    </xf>
    <xf numFmtId="0" fontId="7" fillId="0" borderId="0" xfId="0" applyFont="1" applyAlignment="1" applyProtection="1">
      <alignment horizontal="justify" vertical="center"/>
      <protection locked="0"/>
    </xf>
    <xf numFmtId="0" fontId="65" fillId="0" borderId="2" xfId="0" applyFont="1" applyBorder="1" applyAlignment="1" applyProtection="1">
      <alignment horizontal="center" vertical="center" wrapText="1"/>
      <protection locked="0"/>
    </xf>
    <xf numFmtId="0" fontId="22" fillId="6" borderId="1" xfId="0" applyFont="1" applyFill="1" applyBorder="1" applyAlignment="1">
      <alignment horizontal="center" vertical="center" wrapText="1"/>
    </xf>
    <xf numFmtId="0" fontId="37" fillId="0" borderId="0" xfId="0" applyFont="1"/>
    <xf numFmtId="0" fontId="56" fillId="0" borderId="0" xfId="0" applyFont="1" applyAlignment="1">
      <alignment vertical="center"/>
    </xf>
    <xf numFmtId="0" fontId="67" fillId="0" borderId="0" xfId="0" applyFont="1"/>
    <xf numFmtId="0" fontId="25" fillId="0" borderId="60" xfId="0" applyFont="1" applyBorder="1" applyAlignment="1">
      <alignment vertical="center" wrapText="1"/>
    </xf>
    <xf numFmtId="0" fontId="12" fillId="0" borderId="60" xfId="0" applyFont="1" applyBorder="1" applyAlignment="1">
      <alignment vertical="center" wrapText="1"/>
    </xf>
    <xf numFmtId="0" fontId="24" fillId="2" borderId="1" xfId="0" applyFont="1" applyFill="1" applyBorder="1" applyAlignment="1">
      <alignment horizontal="center" vertical="center" wrapText="1"/>
    </xf>
    <xf numFmtId="0" fontId="41" fillId="0" borderId="61" xfId="0" applyFont="1" applyBorder="1" applyAlignment="1">
      <alignment horizontal="center" vertical="center"/>
    </xf>
    <xf numFmtId="0" fontId="41" fillId="0" borderId="28" xfId="0" applyFont="1" applyBorder="1" applyAlignment="1">
      <alignment vertical="center"/>
    </xf>
    <xf numFmtId="0" fontId="65" fillId="0" borderId="0" xfId="0" applyFont="1" applyAlignment="1" applyProtection="1">
      <alignment horizontal="center" vertical="center" wrapText="1"/>
      <protection locked="0"/>
    </xf>
    <xf numFmtId="0" fontId="7" fillId="6" borderId="1" xfId="0" applyFont="1" applyFill="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wrapText="1"/>
    </xf>
    <xf numFmtId="0" fontId="68" fillId="0" borderId="2" xfId="0" applyFont="1" applyBorder="1" applyAlignment="1" applyProtection="1">
      <alignment horizontal="center" vertical="center" wrapText="1"/>
      <protection locked="0"/>
    </xf>
    <xf numFmtId="0" fontId="60" fillId="0" borderId="0" xfId="0" applyFont="1" applyAlignment="1">
      <alignment horizontal="justify" vertical="center" wrapText="1"/>
    </xf>
    <xf numFmtId="0" fontId="69" fillId="0" borderId="0" xfId="0" applyFont="1"/>
    <xf numFmtId="0" fontId="12" fillId="2" borderId="6" xfId="0" applyFont="1" applyFill="1" applyBorder="1" applyAlignment="1">
      <alignment horizontal="justify" vertical="center" wrapText="1"/>
    </xf>
    <xf numFmtId="0" fontId="12" fillId="2" borderId="22" xfId="0" applyFont="1" applyFill="1" applyBorder="1" applyAlignment="1">
      <alignment horizontal="justify" vertical="center" wrapText="1"/>
    </xf>
    <xf numFmtId="0" fontId="69" fillId="0" borderId="0" xfId="0" applyFont="1" applyAlignment="1">
      <alignment vertical="center" wrapText="1"/>
    </xf>
    <xf numFmtId="0" fontId="12" fillId="8" borderId="0" xfId="0" applyFont="1" applyFill="1" applyAlignment="1">
      <alignment horizontal="center" vertical="center" wrapText="1"/>
    </xf>
    <xf numFmtId="0" fontId="12" fillId="8" borderId="0" xfId="0" applyFont="1" applyFill="1" applyAlignment="1">
      <alignment horizontal="center" vertical="center"/>
    </xf>
    <xf numFmtId="0" fontId="12" fillId="8" borderId="0" xfId="0" applyFont="1" applyFill="1" applyAlignment="1">
      <alignment vertical="center" wrapText="1"/>
    </xf>
    <xf numFmtId="0" fontId="27" fillId="8" borderId="0" xfId="0" applyFont="1" applyFill="1" applyAlignment="1">
      <alignment horizontal="center" vertical="center" wrapText="1"/>
    </xf>
    <xf numFmtId="0" fontId="27" fillId="8" borderId="0" xfId="0" applyFont="1" applyFill="1" applyAlignment="1">
      <alignment horizontal="justify" vertical="center" wrapText="1"/>
    </xf>
    <xf numFmtId="0" fontId="12" fillId="8" borderId="0" xfId="0" applyFont="1" applyFill="1" applyAlignment="1">
      <alignment vertical="center"/>
    </xf>
    <xf numFmtId="0" fontId="27" fillId="8" borderId="2" xfId="0" applyFont="1" applyFill="1" applyBorder="1" applyAlignment="1">
      <alignment horizontal="center" vertical="center" wrapText="1"/>
    </xf>
    <xf numFmtId="0" fontId="0" fillId="8" borderId="0" xfId="0" applyFill="1" applyAlignment="1">
      <alignment horizontal="center" vertical="center" wrapText="1"/>
    </xf>
    <xf numFmtId="0" fontId="0" fillId="8" borderId="0" xfId="0" applyFill="1" applyAlignment="1">
      <alignment vertical="center" wrapText="1"/>
    </xf>
    <xf numFmtId="0" fontId="9" fillId="8" borderId="0" xfId="0" applyFont="1" applyFill="1" applyAlignment="1">
      <alignment horizontal="center" vertical="center" wrapText="1"/>
    </xf>
    <xf numFmtId="0" fontId="9" fillId="8" borderId="0" xfId="0" applyFont="1" applyFill="1" applyAlignment="1">
      <alignment horizontal="justify" vertical="center" wrapText="1"/>
    </xf>
    <xf numFmtId="49" fontId="12" fillId="8" borderId="0" xfId="0" applyNumberFormat="1" applyFont="1" applyFill="1" applyAlignment="1">
      <alignment horizontal="center" vertical="center" wrapText="1"/>
    </xf>
    <xf numFmtId="0" fontId="27" fillId="8" borderId="0" xfId="0" applyFont="1" applyFill="1" applyAlignment="1">
      <alignment horizontal="left" vertical="center" wrapText="1"/>
    </xf>
    <xf numFmtId="0" fontId="12" fillId="8" borderId="2" xfId="0" applyFont="1" applyFill="1" applyBorder="1" applyAlignment="1">
      <alignment horizontal="justify" vertical="center" wrapText="1"/>
    </xf>
    <xf numFmtId="0" fontId="27" fillId="8" borderId="0" xfId="0" applyFont="1" applyFill="1" applyAlignment="1">
      <alignment vertical="center" wrapText="1"/>
    </xf>
    <xf numFmtId="0" fontId="34" fillId="8" borderId="0" xfId="0" applyFont="1" applyFill="1" applyAlignment="1">
      <alignment horizontal="left" vertical="center" wrapText="1"/>
    </xf>
    <xf numFmtId="0" fontId="0" fillId="8" borderId="0" xfId="0" applyFill="1"/>
    <xf numFmtId="0" fontId="0" fillId="9" borderId="2" xfId="0" applyFill="1" applyBorder="1" applyAlignment="1">
      <alignment horizontal="center"/>
    </xf>
    <xf numFmtId="0" fontId="12" fillId="8" borderId="2" xfId="0" applyFont="1" applyFill="1" applyBorder="1" applyAlignment="1">
      <alignment vertical="center" wrapText="1"/>
    </xf>
    <xf numFmtId="0" fontId="12" fillId="8" borderId="0" xfId="0" applyFont="1" applyFill="1" applyAlignment="1">
      <alignment horizontal="justify" vertical="center" wrapText="1"/>
    </xf>
    <xf numFmtId="0" fontId="12" fillId="8" borderId="0" xfId="0" applyFont="1" applyFill="1" applyAlignment="1">
      <alignment horizontal="left" vertical="center" wrapText="1"/>
    </xf>
    <xf numFmtId="0" fontId="69" fillId="8" borderId="0" xfId="0" applyFont="1" applyFill="1" applyAlignment="1">
      <alignment vertical="center" wrapText="1"/>
    </xf>
    <xf numFmtId="0" fontId="27" fillId="8" borderId="59" xfId="0" applyFont="1" applyFill="1" applyBorder="1" applyAlignment="1">
      <alignment horizontal="center" vertical="center" wrapText="1"/>
    </xf>
    <xf numFmtId="0" fontId="9" fillId="8" borderId="0" xfId="0" applyFont="1" applyFill="1" applyAlignment="1">
      <alignment vertical="center" wrapText="1"/>
    </xf>
    <xf numFmtId="1" fontId="12" fillId="0" borderId="0" xfId="0" applyNumberFormat="1" applyFont="1" applyAlignment="1">
      <alignment horizontal="right" vertical="center" wrapText="1"/>
    </xf>
    <xf numFmtId="49" fontId="12" fillId="0" borderId="0" xfId="0" applyNumberFormat="1" applyFont="1" applyAlignment="1">
      <alignment horizontal="right" vertical="center" wrapText="1"/>
    </xf>
    <xf numFmtId="0" fontId="9" fillId="0" borderId="0" xfId="0" applyFont="1" applyAlignment="1">
      <alignment horizontal="center" vertical="center" wrapText="1"/>
    </xf>
    <xf numFmtId="0" fontId="72" fillId="0" borderId="0" xfId="0" applyFont="1" applyAlignment="1">
      <alignment horizontal="justify" vertical="center" wrapText="1"/>
    </xf>
    <xf numFmtId="0" fontId="73" fillId="0" borderId="0" xfId="0" applyFont="1" applyAlignment="1">
      <alignment vertical="top" wrapText="1"/>
    </xf>
    <xf numFmtId="0" fontId="7" fillId="0" borderId="0" xfId="0" applyFont="1" applyAlignment="1" applyProtection="1">
      <alignment horizontal="justify" vertical="center" wrapText="1"/>
      <protection locked="0"/>
    </xf>
    <xf numFmtId="0" fontId="73" fillId="0" borderId="0" xfId="0" applyFont="1" applyAlignment="1">
      <alignment horizontal="left" vertical="top" wrapText="1"/>
    </xf>
    <xf numFmtId="0" fontId="9" fillId="0" borderId="0" xfId="0" applyFont="1" applyProtection="1">
      <protection locked="0"/>
    </xf>
    <xf numFmtId="49" fontId="12" fillId="0" borderId="2" xfId="0" applyNumberFormat="1" applyFont="1" applyBorder="1" applyAlignment="1" applyProtection="1">
      <alignment horizontal="center" vertical="center" wrapText="1"/>
      <protection locked="0"/>
    </xf>
    <xf numFmtId="0" fontId="42" fillId="0" borderId="0" xfId="0" applyFont="1" applyAlignment="1">
      <alignment horizontal="left" vertical="center" wrapText="1"/>
    </xf>
    <xf numFmtId="0" fontId="12" fillId="8" borderId="0" xfId="0" applyFont="1" applyFill="1" applyAlignment="1" applyProtection="1">
      <alignment horizontal="center" vertical="center" wrapText="1"/>
      <protection locked="0"/>
    </xf>
    <xf numFmtId="0" fontId="74" fillId="0" borderId="0" xfId="0" applyFont="1" applyAlignment="1">
      <alignment horizontal="left" vertical="top" wrapText="1"/>
    </xf>
    <xf numFmtId="1" fontId="12" fillId="0" borderId="0" xfId="0" applyNumberFormat="1" applyFont="1" applyAlignment="1">
      <alignment horizontal="center" vertical="center"/>
    </xf>
    <xf numFmtId="0" fontId="12" fillId="10" borderId="2" xfId="0" applyFont="1" applyFill="1" applyBorder="1" applyAlignment="1">
      <alignment vertical="center" wrapText="1"/>
    </xf>
    <xf numFmtId="0" fontId="12" fillId="10" borderId="2" xfId="0" applyFont="1" applyFill="1" applyBorder="1" applyAlignment="1">
      <alignment horizontal="center" vertical="center" wrapText="1"/>
    </xf>
    <xf numFmtId="0" fontId="27" fillId="8" borderId="2" xfId="0" applyFont="1" applyFill="1" applyBorder="1" applyAlignment="1">
      <alignment vertical="center" wrapText="1"/>
    </xf>
    <xf numFmtId="0" fontId="27" fillId="8" borderId="2" xfId="0" applyFont="1" applyFill="1" applyBorder="1" applyAlignment="1" applyProtection="1">
      <alignment horizontal="center" vertical="center"/>
      <protection locked="0"/>
    </xf>
    <xf numFmtId="0" fontId="27" fillId="8" borderId="0" xfId="0" applyFont="1" applyFill="1" applyAlignment="1" applyProtection="1">
      <alignment horizontal="center" vertical="center"/>
      <protection locked="0"/>
    </xf>
    <xf numFmtId="0" fontId="36" fillId="8" borderId="0" xfId="0" applyFont="1" applyFill="1" applyAlignment="1">
      <alignment horizontal="center" vertical="center" wrapText="1"/>
    </xf>
    <xf numFmtId="0" fontId="7" fillId="8" borderId="0" xfId="0" applyFont="1" applyFill="1" applyAlignment="1" applyProtection="1">
      <alignment horizontal="center" vertical="center"/>
      <protection locked="0"/>
    </xf>
    <xf numFmtId="0" fontId="9" fillId="8" borderId="0" xfId="0" applyFont="1" applyFill="1"/>
    <xf numFmtId="0" fontId="0" fillId="11" borderId="0" xfId="0" applyFill="1" applyAlignment="1">
      <alignment vertical="center" wrapText="1"/>
    </xf>
    <xf numFmtId="0" fontId="24" fillId="12"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49" fontId="22" fillId="13" borderId="1" xfId="0" applyNumberFormat="1" applyFont="1" applyFill="1" applyBorder="1" applyAlignment="1">
      <alignment horizontal="center" vertical="center" wrapText="1"/>
    </xf>
    <xf numFmtId="0" fontId="22" fillId="13" borderId="1" xfId="0" applyFont="1" applyFill="1" applyBorder="1" applyAlignment="1">
      <alignment horizontal="center"/>
    </xf>
    <xf numFmtId="0" fontId="22" fillId="13" borderId="1" xfId="0" applyFont="1" applyFill="1" applyBorder="1" applyAlignment="1">
      <alignment horizontal="center" vertical="center"/>
    </xf>
    <xf numFmtId="0" fontId="69" fillId="0" borderId="2" xfId="0" applyFont="1" applyBorder="1"/>
    <xf numFmtId="1" fontId="12" fillId="0" borderId="2" xfId="0" applyNumberFormat="1" applyFont="1" applyBorder="1" applyAlignment="1">
      <alignment horizontal="center" vertical="center" wrapText="1"/>
    </xf>
    <xf numFmtId="0" fontId="12" fillId="0" borderId="57" xfId="0" applyFont="1" applyBorder="1" applyAlignment="1">
      <alignment horizontal="center" vertical="center" wrapText="1"/>
    </xf>
    <xf numFmtId="0" fontId="12" fillId="0" borderId="13" xfId="0" applyFont="1" applyBorder="1" applyAlignment="1">
      <alignment horizontal="center" vertical="center" wrapText="1"/>
    </xf>
    <xf numFmtId="0" fontId="53" fillId="0" borderId="0" xfId="0" applyFont="1" applyAlignment="1">
      <alignment horizontal="center" vertical="center" wrapText="1"/>
    </xf>
    <xf numFmtId="0" fontId="53" fillId="8" borderId="0" xfId="0" applyFont="1" applyFill="1" applyAlignment="1">
      <alignment horizontal="center" vertical="center" wrapText="1"/>
    </xf>
    <xf numFmtId="0" fontId="67" fillId="8" borderId="0" xfId="0" applyFont="1" applyFill="1"/>
    <xf numFmtId="0" fontId="11" fillId="0" borderId="2" xfId="0" applyFont="1" applyBorder="1" applyAlignment="1">
      <alignment horizontal="center" vertical="center" wrapText="1"/>
    </xf>
    <xf numFmtId="0" fontId="69" fillId="0" borderId="0" xfId="0" applyFont="1" applyAlignment="1">
      <alignment horizontal="center" vertical="center" wrapText="1"/>
    </xf>
    <xf numFmtId="0" fontId="69" fillId="0" borderId="25" xfId="0" applyFont="1" applyBorder="1" applyAlignment="1">
      <alignment vertical="center" wrapText="1"/>
    </xf>
    <xf numFmtId="0" fontId="11" fillId="0" borderId="0" xfId="0" applyFont="1" applyAlignment="1">
      <alignment horizontal="center" vertical="center" wrapText="1"/>
    </xf>
    <xf numFmtId="0" fontId="78" fillId="14" borderId="2" xfId="0" applyFont="1" applyFill="1" applyBorder="1" applyAlignment="1">
      <alignment horizontal="center" vertical="center" wrapText="1"/>
    </xf>
    <xf numFmtId="0" fontId="78" fillId="14" borderId="2" xfId="0" applyFont="1" applyFill="1" applyBorder="1" applyAlignment="1">
      <alignment horizontal="center" vertical="center"/>
    </xf>
    <xf numFmtId="0" fontId="79" fillId="14" borderId="2" xfId="0" applyFont="1" applyFill="1" applyBorder="1" applyAlignment="1">
      <alignment horizontal="center" vertical="center"/>
    </xf>
    <xf numFmtId="14" fontId="22" fillId="0" borderId="0" xfId="0" applyNumberFormat="1" applyFont="1" applyAlignment="1">
      <alignment horizontal="justify" vertical="center"/>
    </xf>
    <xf numFmtId="0" fontId="12" fillId="0" borderId="0" xfId="0" applyFont="1" applyAlignment="1">
      <alignment horizontal="justify" vertical="center"/>
    </xf>
    <xf numFmtId="0" fontId="12" fillId="0" borderId="66" xfId="0" applyFont="1" applyBorder="1" applyAlignment="1">
      <alignment horizontal="justify" vertical="center" wrapText="1"/>
    </xf>
    <xf numFmtId="0" fontId="12" fillId="0" borderId="59" xfId="0" applyFont="1" applyBorder="1" applyAlignment="1">
      <alignment horizontal="justify" vertical="center" wrapText="1"/>
    </xf>
    <xf numFmtId="0" fontId="12" fillId="0" borderId="58" xfId="0" applyFont="1" applyBorder="1" applyAlignment="1">
      <alignment horizontal="justify" vertical="center" wrapText="1"/>
    </xf>
    <xf numFmtId="0" fontId="12" fillId="4" borderId="23" xfId="0" applyFont="1" applyFill="1" applyBorder="1" applyAlignment="1">
      <alignment horizontal="justify" vertical="center" wrapText="1"/>
    </xf>
    <xf numFmtId="0" fontId="12" fillId="4" borderId="0" xfId="0" applyFont="1" applyFill="1" applyAlignment="1">
      <alignment horizontal="justify" vertical="center" wrapText="1"/>
    </xf>
    <xf numFmtId="0" fontId="12" fillId="4" borderId="60" xfId="0" applyFont="1" applyFill="1" applyBorder="1" applyAlignment="1">
      <alignment horizontal="justify" vertical="center" wrapText="1"/>
    </xf>
    <xf numFmtId="0" fontId="12" fillId="0" borderId="23" xfId="0" applyFont="1" applyBorder="1" applyAlignment="1">
      <alignment horizontal="justify" vertical="center" wrapText="1"/>
    </xf>
    <xf numFmtId="0" fontId="12" fillId="0" borderId="0" xfId="0" applyFont="1" applyAlignment="1">
      <alignment horizontal="justify" vertical="center" wrapText="1"/>
    </xf>
    <xf numFmtId="0" fontId="12" fillId="0" borderId="60" xfId="0" applyFont="1" applyBorder="1" applyAlignment="1">
      <alignment horizontal="justify" vertical="center" wrapText="1"/>
    </xf>
    <xf numFmtId="0" fontId="12" fillId="0" borderId="14" xfId="0" applyFont="1" applyBorder="1" applyAlignment="1">
      <alignment horizontal="justify" vertical="center" wrapText="1"/>
    </xf>
    <xf numFmtId="0" fontId="12" fillId="0" borderId="62" xfId="0" applyFont="1" applyBorder="1" applyAlignment="1">
      <alignment horizontal="justify" vertical="center" wrapText="1"/>
    </xf>
    <xf numFmtId="0" fontId="12" fillId="0" borderId="20" xfId="0" applyFont="1" applyBorder="1" applyAlignment="1">
      <alignment horizontal="justify" vertical="center" wrapText="1"/>
    </xf>
    <xf numFmtId="0" fontId="22" fillId="0" borderId="0" xfId="0" applyFont="1" applyAlignment="1">
      <alignment horizontal="justify" vertical="center"/>
    </xf>
    <xf numFmtId="0" fontId="18" fillId="0" borderId="23" xfId="0" applyFont="1" applyBorder="1" applyAlignment="1">
      <alignment horizontal="justify" vertical="center" wrapText="1"/>
    </xf>
    <xf numFmtId="0" fontId="18" fillId="0" borderId="0" xfId="0" applyFont="1" applyAlignment="1">
      <alignment horizontal="justify" vertical="center" wrapText="1"/>
    </xf>
    <xf numFmtId="0" fontId="18" fillId="0" borderId="60"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62" xfId="0" applyFont="1" applyBorder="1" applyAlignment="1">
      <alignment horizontal="justify" vertical="center" wrapText="1"/>
    </xf>
    <xf numFmtId="0" fontId="18" fillId="0" borderId="20" xfId="0" applyFont="1" applyBorder="1" applyAlignment="1">
      <alignment horizontal="justify" vertical="center" wrapText="1"/>
    </xf>
    <xf numFmtId="0" fontId="18" fillId="4" borderId="23" xfId="0" applyFont="1" applyFill="1" applyBorder="1" applyAlignment="1">
      <alignment horizontal="justify" vertical="center" wrapText="1"/>
    </xf>
    <xf numFmtId="0" fontId="18" fillId="4" borderId="0" xfId="0" applyFont="1" applyFill="1" applyAlignment="1">
      <alignment horizontal="justify" vertical="center" wrapText="1"/>
    </xf>
    <xf numFmtId="0" fontId="18" fillId="4" borderId="60" xfId="0" applyFont="1" applyFill="1" applyBorder="1" applyAlignment="1">
      <alignment horizontal="justify" vertical="center" wrapText="1"/>
    </xf>
    <xf numFmtId="14" fontId="12" fillId="0" borderId="0" xfId="0" applyNumberFormat="1" applyFont="1" applyAlignment="1">
      <alignment horizontal="justify" vertical="center" wrapText="1"/>
    </xf>
    <xf numFmtId="0" fontId="12" fillId="0" borderId="66" xfId="0" applyFont="1" applyBorder="1" applyAlignment="1">
      <alignment horizontal="justify" vertical="center"/>
    </xf>
    <xf numFmtId="0" fontId="12" fillId="0" borderId="59" xfId="0" applyFont="1" applyBorder="1" applyAlignment="1">
      <alignment horizontal="justify" vertical="center"/>
    </xf>
    <xf numFmtId="0" fontId="12" fillId="0" borderId="58" xfId="0" applyFont="1" applyBorder="1" applyAlignment="1">
      <alignment horizontal="justify" vertical="center"/>
    </xf>
    <xf numFmtId="0" fontId="62" fillId="0" borderId="0" xfId="1" applyFont="1" applyBorder="1" applyAlignment="1" applyProtection="1">
      <alignment horizontal="justify" vertical="center" wrapText="1"/>
    </xf>
    <xf numFmtId="0" fontId="18" fillId="2" borderId="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31" xfId="0" applyFont="1" applyFill="1" applyBorder="1" applyAlignment="1">
      <alignment horizontal="center" vertical="center"/>
    </xf>
    <xf numFmtId="14" fontId="12" fillId="0" borderId="0" xfId="0" applyNumberFormat="1" applyFont="1" applyAlignment="1">
      <alignment horizontal="left" vertical="center" wrapText="1"/>
    </xf>
    <xf numFmtId="0" fontId="18" fillId="0" borderId="36"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2" xfId="0" applyFont="1" applyBorder="1" applyAlignment="1">
      <alignment horizontal="left" vertical="center" wrapText="1"/>
    </xf>
    <xf numFmtId="0" fontId="18" fillId="0" borderId="36" xfId="0" applyFont="1" applyBorder="1" applyAlignment="1">
      <alignment horizontal="left" vertical="center" wrapText="1"/>
    </xf>
    <xf numFmtId="0" fontId="12" fillId="0" borderId="36" xfId="0" applyFont="1" applyBorder="1" applyAlignment="1">
      <alignment horizontal="center" vertical="center"/>
    </xf>
    <xf numFmtId="0" fontId="12" fillId="0" borderId="38" xfId="0" applyFont="1" applyBorder="1" applyAlignment="1">
      <alignment horizontal="center" vertical="center"/>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2" fillId="0" borderId="2" xfId="0" applyFont="1" applyBorder="1" applyAlignment="1">
      <alignment horizontal="center" vertical="center"/>
    </xf>
    <xf numFmtId="0" fontId="12" fillId="0" borderId="37" xfId="0" applyFont="1" applyBorder="1" applyAlignment="1">
      <alignment horizontal="center" vertical="center"/>
    </xf>
    <xf numFmtId="0" fontId="18" fillId="0" borderId="12"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6" xfId="0" applyFont="1" applyBorder="1" applyAlignment="1">
      <alignment horizontal="center" vertical="center" wrapText="1"/>
    </xf>
    <xf numFmtId="0" fontId="18" fillId="0" borderId="31" xfId="0" applyFont="1" applyBorder="1" applyAlignment="1">
      <alignment horizontal="center" vertical="center" wrapText="1"/>
    </xf>
    <xf numFmtId="1" fontId="18" fillId="0" borderId="0" xfId="0" applyNumberFormat="1" applyFont="1" applyAlignment="1">
      <alignment horizontal="justify" vertical="center" wrapText="1"/>
    </xf>
    <xf numFmtId="0" fontId="18" fillId="2" borderId="63" xfId="0" applyFont="1" applyFill="1" applyBorder="1" applyAlignment="1">
      <alignment horizontal="center" vertical="center" wrapText="1"/>
    </xf>
    <xf numFmtId="0" fontId="18" fillId="2" borderId="6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2" fillId="2" borderId="65"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18" xfId="0" applyFont="1" applyFill="1" applyBorder="1" applyAlignment="1">
      <alignment horizontal="center" vertical="center"/>
    </xf>
    <xf numFmtId="0" fontId="12" fillId="0" borderId="22" xfId="0" applyFont="1" applyBorder="1" applyAlignment="1">
      <alignment horizontal="center" vertical="center"/>
    </xf>
    <xf numFmtId="0" fontId="12" fillId="0" borderId="3" xfId="0" applyFont="1" applyBorder="1" applyAlignment="1">
      <alignment horizontal="center" vertical="center"/>
    </xf>
    <xf numFmtId="0" fontId="24" fillId="6" borderId="1" xfId="0" applyFont="1" applyFill="1" applyBorder="1" applyAlignment="1">
      <alignment horizontal="center" vertical="center"/>
    </xf>
    <xf numFmtId="0" fontId="24" fillId="6" borderId="27" xfId="0" applyFont="1" applyFill="1" applyBorder="1" applyAlignment="1">
      <alignment horizontal="center" vertical="center"/>
    </xf>
    <xf numFmtId="0" fontId="24" fillId="6" borderId="35" xfId="0" applyFont="1" applyFill="1" applyBorder="1" applyAlignment="1">
      <alignment horizontal="center" vertical="center"/>
    </xf>
    <xf numFmtId="0" fontId="18" fillId="2" borderId="6" xfId="0" applyFont="1" applyFill="1" applyBorder="1" applyAlignment="1">
      <alignment horizontal="justify" vertical="center" wrapText="1"/>
    </xf>
    <xf numFmtId="0" fontId="18" fillId="2" borderId="16" xfId="0" applyFont="1" applyFill="1" applyBorder="1" applyAlignment="1">
      <alignment horizontal="justify" vertical="center" wrapText="1"/>
    </xf>
    <xf numFmtId="0" fontId="18" fillId="2" borderId="22" xfId="0" applyFont="1" applyFill="1" applyBorder="1" applyAlignment="1">
      <alignment horizontal="justify" vertical="center" wrapText="1"/>
    </xf>
    <xf numFmtId="0" fontId="18" fillId="2" borderId="36" xfId="0" applyFont="1" applyFill="1" applyBorder="1" applyAlignment="1">
      <alignment horizontal="justify"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27" fillId="0" borderId="12"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12" xfId="0" applyFont="1" applyBorder="1" applyAlignment="1">
      <alignment horizontal="justify" vertical="center" wrapText="1"/>
    </xf>
    <xf numFmtId="0" fontId="27" fillId="0" borderId="57" xfId="0" applyFont="1" applyBorder="1" applyAlignment="1">
      <alignment horizontal="justify" vertical="center" wrapText="1"/>
    </xf>
    <xf numFmtId="0" fontId="27" fillId="0" borderId="13" xfId="0" applyFont="1" applyBorder="1" applyAlignment="1">
      <alignment horizontal="justify" vertical="center" wrapText="1"/>
    </xf>
    <xf numFmtId="0" fontId="22" fillId="6" borderId="27" xfId="0" applyFont="1" applyFill="1" applyBorder="1" applyAlignment="1">
      <alignment horizontal="left" vertical="center" wrapText="1"/>
    </xf>
    <xf numFmtId="0" fontId="22" fillId="6" borderId="35" xfId="0" applyFont="1" applyFill="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24" fillId="2" borderId="27" xfId="0" applyFont="1" applyFill="1" applyBorder="1" applyAlignment="1">
      <alignment horizontal="center"/>
    </xf>
    <xf numFmtId="0" fontId="24" fillId="2" borderId="35" xfId="0" applyFont="1" applyFill="1" applyBorder="1" applyAlignment="1">
      <alignment horizontal="center"/>
    </xf>
    <xf numFmtId="0" fontId="7" fillId="0" borderId="0" xfId="0" applyFont="1" applyAlignment="1">
      <alignment horizontal="left" vertical="center" wrapText="1"/>
    </xf>
    <xf numFmtId="0" fontId="27" fillId="0" borderId="12" xfId="0" applyFont="1" applyBorder="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0" fontId="22" fillId="6" borderId="27" xfId="0" applyFont="1" applyFill="1" applyBorder="1" applyAlignment="1">
      <alignment horizontal="left" wrapText="1"/>
    </xf>
    <xf numFmtId="0" fontId="22" fillId="6" borderId="35" xfId="0" applyFont="1" applyFill="1" applyBorder="1" applyAlignment="1">
      <alignment horizontal="left" wrapText="1"/>
    </xf>
    <xf numFmtId="0" fontId="12" fillId="0" borderId="60" xfId="0" applyFont="1" applyBorder="1" applyAlignment="1">
      <alignment horizontal="left" vertical="center" wrapText="1"/>
    </xf>
    <xf numFmtId="14" fontId="27" fillId="0" borderId="12" xfId="0" applyNumberFormat="1" applyFont="1" applyBorder="1" applyAlignment="1">
      <alignment horizontal="center" vertical="center" wrapText="1"/>
    </xf>
    <xf numFmtId="14" fontId="27" fillId="0" borderId="13" xfId="0" applyNumberFormat="1"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60" fillId="0" borderId="12" xfId="0" applyFont="1" applyBorder="1" applyAlignment="1">
      <alignment horizontal="justify" vertical="center" wrapText="1"/>
    </xf>
    <xf numFmtId="0" fontId="60" fillId="0" borderId="57" xfId="0" applyFont="1" applyBorder="1" applyAlignment="1">
      <alignment horizontal="justify" vertical="center" wrapText="1"/>
    </xf>
    <xf numFmtId="0" fontId="60" fillId="0" borderId="13" xfId="0" applyFont="1" applyBorder="1" applyAlignment="1">
      <alignment horizontal="justify" vertical="center" wrapText="1"/>
    </xf>
    <xf numFmtId="0" fontId="27" fillId="0" borderId="2" xfId="0" applyFont="1" applyBorder="1" applyAlignment="1" applyProtection="1">
      <alignment horizontal="left" vertical="center" wrapText="1"/>
      <protection locked="0"/>
    </xf>
    <xf numFmtId="0" fontId="65" fillId="0" borderId="12" xfId="0" applyFont="1" applyBorder="1" applyAlignment="1" applyProtection="1">
      <alignment horizontal="center" vertical="center" wrapText="1"/>
      <protection locked="0"/>
    </xf>
    <xf numFmtId="0" fontId="65" fillId="0" borderId="13" xfId="0" applyFont="1" applyBorder="1" applyAlignment="1" applyProtection="1">
      <alignment horizontal="center" vertical="center" wrapText="1"/>
      <protection locked="0"/>
    </xf>
    <xf numFmtId="0" fontId="12" fillId="2" borderId="2" xfId="0" applyFont="1" applyFill="1" applyBorder="1" applyAlignment="1">
      <alignment horizontal="center" vertical="center" wrapText="1"/>
    </xf>
    <xf numFmtId="0" fontId="65" fillId="0" borderId="12" xfId="0" applyFont="1" applyBorder="1" applyAlignment="1" applyProtection="1">
      <alignment horizontal="justify" vertical="center" wrapText="1"/>
      <protection locked="0"/>
    </xf>
    <xf numFmtId="0" fontId="65" fillId="0" borderId="13" xfId="0" applyFont="1" applyBorder="1" applyAlignment="1" applyProtection="1">
      <alignment horizontal="justify" vertical="center" wrapText="1"/>
      <protection locked="0"/>
    </xf>
    <xf numFmtId="0" fontId="27" fillId="0" borderId="2" xfId="0" applyFont="1" applyBorder="1" applyAlignment="1">
      <alignment horizontal="left" vertical="center" wrapText="1"/>
    </xf>
    <xf numFmtId="1" fontId="27" fillId="0" borderId="12" xfId="0" applyNumberFormat="1" applyFont="1" applyBorder="1" applyAlignment="1">
      <alignment horizontal="center" vertical="center" wrapText="1"/>
    </xf>
    <xf numFmtId="1" fontId="27" fillId="0" borderId="13" xfId="0" applyNumberFormat="1" applyFont="1" applyBorder="1" applyAlignment="1">
      <alignment horizontal="center" vertical="center" wrapText="1"/>
    </xf>
    <xf numFmtId="0" fontId="12" fillId="0" borderId="62" xfId="0" applyFont="1" applyBorder="1" applyAlignment="1">
      <alignment horizontal="justify" vertical="center"/>
    </xf>
    <xf numFmtId="0" fontId="12" fillId="2" borderId="4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5" fillId="0" borderId="0" xfId="0" applyFont="1" applyAlignment="1">
      <alignment horizontal="justify" vertical="center" wrapText="1"/>
    </xf>
    <xf numFmtId="0" fontId="12" fillId="0" borderId="59" xfId="0" applyFont="1" applyBorder="1" applyAlignment="1" applyProtection="1">
      <alignment horizontal="justify" vertical="center" wrapText="1"/>
      <protection locked="0"/>
    </xf>
    <xf numFmtId="0" fontId="12" fillId="0" borderId="0" xfId="0" applyFont="1" applyAlignment="1" applyProtection="1">
      <alignment horizontal="justify" vertical="center" wrapText="1"/>
      <protection locked="0"/>
    </xf>
    <xf numFmtId="0" fontId="12" fillId="0" borderId="57" xfId="0" applyFont="1" applyBorder="1" applyAlignment="1">
      <alignment horizontal="left" vertical="center" wrapText="1"/>
    </xf>
    <xf numFmtId="0" fontId="60" fillId="0" borderId="2" xfId="0" applyFont="1" applyBorder="1" applyAlignment="1" applyProtection="1">
      <alignment horizontal="center" vertical="center"/>
      <protection locked="0"/>
    </xf>
    <xf numFmtId="0" fontId="27" fillId="0" borderId="2" xfId="0" applyFont="1" applyBorder="1" applyAlignment="1">
      <alignment horizontal="center" vertical="center" wrapText="1"/>
    </xf>
    <xf numFmtId="0" fontId="27" fillId="0" borderId="57" xfId="0" applyFont="1" applyBorder="1" applyAlignment="1" applyProtection="1">
      <alignment horizontal="left" vertical="center" wrapText="1"/>
      <protection locked="0"/>
    </xf>
    <xf numFmtId="0" fontId="32" fillId="0" borderId="0" xfId="0" applyFont="1" applyAlignment="1">
      <alignment horizontal="justify" vertical="center" wrapText="1"/>
    </xf>
    <xf numFmtId="0" fontId="10" fillId="0" borderId="0" xfId="0" applyFont="1" applyAlignment="1">
      <alignment horizontal="left" vertical="center"/>
    </xf>
    <xf numFmtId="0" fontId="12" fillId="0" borderId="0" xfId="0" applyFont="1" applyAlignment="1">
      <alignment horizontal="left" vertical="center"/>
    </xf>
    <xf numFmtId="0" fontId="27" fillId="0" borderId="2" xfId="0" applyFont="1" applyBorder="1" applyAlignment="1" applyProtection="1">
      <alignment horizontal="center" vertical="center"/>
      <protection locked="0"/>
    </xf>
    <xf numFmtId="0" fontId="12" fillId="2" borderId="57" xfId="0" applyFont="1" applyFill="1" applyBorder="1" applyAlignment="1">
      <alignment horizontal="center" vertical="center" wrapText="1"/>
    </xf>
    <xf numFmtId="0" fontId="7" fillId="0" borderId="59" xfId="0" applyFont="1" applyBorder="1" applyAlignment="1">
      <alignment horizontal="left" vertical="center" wrapText="1"/>
    </xf>
    <xf numFmtId="0" fontId="34" fillId="0" borderId="0" xfId="0" applyFont="1" applyAlignment="1">
      <alignment horizontal="justify" vertical="center" wrapText="1"/>
    </xf>
    <xf numFmtId="0" fontId="9" fillId="0" borderId="0" xfId="0" applyFont="1" applyAlignment="1">
      <alignment horizontal="center" wrapText="1"/>
    </xf>
    <xf numFmtId="0" fontId="27" fillId="0" borderId="2" xfId="0" applyFont="1" applyBorder="1" applyAlignment="1" applyProtection="1">
      <alignment horizontal="center" vertical="center" wrapText="1"/>
      <protection locked="0"/>
    </xf>
    <xf numFmtId="0" fontId="24" fillId="2" borderId="27" xfId="0" applyFont="1" applyFill="1" applyBorder="1" applyAlignment="1">
      <alignment horizontal="center" vertical="center"/>
    </xf>
    <xf numFmtId="0" fontId="24" fillId="2" borderId="35" xfId="0" applyFont="1" applyFill="1" applyBorder="1" applyAlignment="1">
      <alignment horizontal="center" vertical="center"/>
    </xf>
    <xf numFmtId="0" fontId="27" fillId="0" borderId="12" xfId="0" applyFont="1" applyBorder="1" applyAlignment="1">
      <alignment horizontal="justify" vertical="center"/>
    </xf>
    <xf numFmtId="0" fontId="27" fillId="0" borderId="57" xfId="0" applyFont="1" applyBorder="1" applyAlignment="1">
      <alignment horizontal="justify" vertical="center"/>
    </xf>
    <xf numFmtId="0" fontId="27" fillId="0" borderId="13" xfId="0" applyFont="1" applyBorder="1" applyAlignment="1">
      <alignment horizontal="justify" vertical="center"/>
    </xf>
    <xf numFmtId="0" fontId="32" fillId="0" borderId="2" xfId="0" applyFont="1" applyBorder="1" applyAlignment="1">
      <alignment horizontal="left" vertical="center" wrapText="1"/>
    </xf>
    <xf numFmtId="0" fontId="32" fillId="0" borderId="12" xfId="0" applyFont="1" applyBorder="1" applyAlignment="1">
      <alignment horizontal="left" vertical="center" wrapText="1"/>
    </xf>
    <xf numFmtId="0" fontId="32" fillId="0" borderId="57" xfId="0" applyFont="1" applyBorder="1" applyAlignment="1">
      <alignment horizontal="left" vertical="center" wrapText="1"/>
    </xf>
    <xf numFmtId="0" fontId="32" fillId="0" borderId="13" xfId="0" applyFont="1" applyBorder="1" applyAlignment="1">
      <alignment horizontal="left" vertical="center" wrapText="1"/>
    </xf>
    <xf numFmtId="0" fontId="33" fillId="0" borderId="0" xfId="0" applyFont="1" applyAlignment="1">
      <alignment horizontal="justify" vertical="center" wrapText="1"/>
    </xf>
    <xf numFmtId="0" fontId="25" fillId="2" borderId="2" xfId="0" applyFont="1" applyFill="1" applyBorder="1" applyAlignment="1">
      <alignment horizontal="center" vertical="center"/>
    </xf>
    <xf numFmtId="0" fontId="12" fillId="2" borderId="66"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7" fillId="6" borderId="27" xfId="0" applyFont="1" applyFill="1" applyBorder="1" applyAlignment="1">
      <alignment horizontal="left" vertical="center" wrapText="1"/>
    </xf>
    <xf numFmtId="0" fontId="7" fillId="6" borderId="35" xfId="0" applyFont="1" applyFill="1" applyBorder="1" applyAlignment="1">
      <alignment horizontal="left" vertical="center" wrapText="1"/>
    </xf>
    <xf numFmtId="0" fontId="27" fillId="0" borderId="12" xfId="0" applyFont="1" applyBorder="1" applyAlignment="1">
      <alignment horizontal="left" vertical="center" wrapText="1"/>
    </xf>
    <xf numFmtId="0" fontId="27" fillId="0" borderId="57" xfId="0" applyFont="1" applyBorder="1" applyAlignment="1">
      <alignment horizontal="left" vertical="center" wrapText="1"/>
    </xf>
    <xf numFmtId="0" fontId="27" fillId="0" borderId="13" xfId="0" applyFont="1" applyBorder="1" applyAlignment="1">
      <alignment horizontal="left" vertical="center" wrapText="1"/>
    </xf>
    <xf numFmtId="0" fontId="32" fillId="0" borderId="0" xfId="0" applyFont="1" applyAlignment="1">
      <alignment horizontal="left" vertical="center" wrapText="1"/>
    </xf>
    <xf numFmtId="0" fontId="42" fillId="0" borderId="63" xfId="0" applyFont="1" applyBorder="1" applyAlignment="1">
      <alignment horizontal="center"/>
    </xf>
    <xf numFmtId="0" fontId="42" fillId="0" borderId="64" xfId="0" applyFont="1" applyBorder="1" applyAlignment="1">
      <alignment horizontal="center"/>
    </xf>
    <xf numFmtId="0" fontId="42" fillId="0" borderId="18" xfId="0" applyFont="1" applyBorder="1" applyAlignment="1">
      <alignment horizontal="center"/>
    </xf>
    <xf numFmtId="0" fontId="11" fillId="0" borderId="1" xfId="0" applyFont="1" applyBorder="1" applyAlignment="1">
      <alignment horizontal="left"/>
    </xf>
    <xf numFmtId="0" fontId="11" fillId="0" borderId="27" xfId="0" applyFont="1" applyBorder="1" applyAlignment="1">
      <alignment horizontal="left"/>
    </xf>
    <xf numFmtId="0" fontId="11" fillId="0" borderId="0" xfId="0" applyFont="1" applyAlignment="1">
      <alignment horizontal="center"/>
    </xf>
    <xf numFmtId="0" fontId="42" fillId="0" borderId="17" xfId="0" applyFont="1" applyBorder="1" applyAlignment="1">
      <alignment horizontal="center"/>
    </xf>
    <xf numFmtId="0" fontId="42" fillId="0" borderId="67" xfId="0" applyFont="1" applyBorder="1" applyAlignment="1">
      <alignment horizontal="left"/>
    </xf>
    <xf numFmtId="0" fontId="42" fillId="0" borderId="59" xfId="0" applyFont="1" applyBorder="1" applyAlignment="1">
      <alignment horizontal="left"/>
    </xf>
    <xf numFmtId="0" fontId="42" fillId="0" borderId="58" xfId="0" applyFont="1" applyBorder="1" applyAlignment="1">
      <alignment horizontal="left"/>
    </xf>
    <xf numFmtId="0" fontId="42" fillId="0" borderId="19" xfId="0" applyFont="1" applyBorder="1" applyAlignment="1">
      <alignment horizontal="left"/>
    </xf>
    <xf numFmtId="0" fontId="42" fillId="0" borderId="0" xfId="0" applyFont="1" applyAlignment="1">
      <alignment horizontal="left"/>
    </xf>
    <xf numFmtId="0" fontId="42" fillId="0" borderId="60" xfId="0" applyFont="1" applyBorder="1" applyAlignment="1">
      <alignment horizontal="left"/>
    </xf>
    <xf numFmtId="0" fontId="42" fillId="0" borderId="11" xfId="0" applyFont="1" applyBorder="1" applyAlignment="1">
      <alignment horizontal="left"/>
    </xf>
    <xf numFmtId="0" fontId="42" fillId="0" borderId="29" xfId="0" applyFont="1" applyBorder="1" applyAlignment="1">
      <alignment horizontal="left"/>
    </xf>
    <xf numFmtId="0" fontId="42" fillId="0" borderId="46" xfId="0" applyFont="1" applyBorder="1" applyAlignment="1">
      <alignment horizontal="left"/>
    </xf>
    <xf numFmtId="0" fontId="11" fillId="2" borderId="27"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27" xfId="0" applyFont="1" applyFill="1" applyBorder="1" applyAlignment="1">
      <alignment horizontal="center"/>
    </xf>
    <xf numFmtId="0" fontId="11" fillId="2" borderId="35" xfId="0" applyFont="1" applyFill="1" applyBorder="1" applyAlignment="1">
      <alignment horizontal="center"/>
    </xf>
    <xf numFmtId="0" fontId="55" fillId="0" borderId="23" xfId="0" applyFont="1" applyBorder="1" applyAlignment="1">
      <alignment horizontal="left" vertical="top" wrapText="1"/>
    </xf>
    <xf numFmtId="0" fontId="55" fillId="0" borderId="0" xfId="0" applyFont="1" applyAlignment="1">
      <alignment horizontal="left" vertical="top" wrapText="1"/>
    </xf>
    <xf numFmtId="0" fontId="55" fillId="0" borderId="60" xfId="0" applyFont="1" applyBorder="1" applyAlignment="1">
      <alignment horizontal="left" vertical="top" wrapText="1"/>
    </xf>
    <xf numFmtId="0" fontId="55" fillId="0" borderId="14" xfId="0" applyFont="1" applyBorder="1" applyAlignment="1">
      <alignment horizontal="left" vertical="top" wrapText="1"/>
    </xf>
    <xf numFmtId="0" fontId="55" fillId="0" borderId="62" xfId="0" applyFont="1" applyBorder="1" applyAlignment="1">
      <alignment horizontal="left" vertical="top" wrapText="1"/>
    </xf>
    <xf numFmtId="0" fontId="55" fillId="0" borderId="20" xfId="0" applyFont="1" applyBorder="1" applyAlignment="1">
      <alignment horizontal="left" vertical="top" wrapText="1"/>
    </xf>
    <xf numFmtId="0" fontId="64" fillId="4" borderId="0" xfId="0" applyFont="1" applyFill="1" applyAlignment="1">
      <alignment horizontal="center"/>
    </xf>
    <xf numFmtId="0" fontId="51" fillId="0" borderId="2" xfId="0" applyFont="1" applyBorder="1" applyAlignment="1">
      <alignment horizontal="center" vertical="center" wrapText="1"/>
    </xf>
    <xf numFmtId="14" fontId="57" fillId="4" borderId="0" xfId="0" applyNumberFormat="1" applyFont="1" applyFill="1" applyAlignment="1">
      <alignment horizontal="center"/>
    </xf>
    <xf numFmtId="0" fontId="57" fillId="4" borderId="0" xfId="0" applyFont="1" applyFill="1" applyAlignment="1">
      <alignment horizontal="center"/>
    </xf>
    <xf numFmtId="10" fontId="52" fillId="4" borderId="12" xfId="0" applyNumberFormat="1" applyFont="1" applyFill="1" applyBorder="1" applyAlignment="1">
      <alignment horizontal="center" vertical="center" wrapText="1"/>
    </xf>
    <xf numFmtId="0" fontId="52" fillId="4" borderId="57" xfId="0" applyFont="1" applyFill="1" applyBorder="1" applyAlignment="1">
      <alignment horizontal="center" vertical="center" wrapText="1"/>
    </xf>
    <xf numFmtId="0" fontId="52" fillId="4" borderId="13" xfId="0" applyFont="1" applyFill="1" applyBorder="1" applyAlignment="1">
      <alignment horizontal="center" vertical="center" wrapText="1"/>
    </xf>
    <xf numFmtId="0" fontId="51" fillId="0" borderId="12" xfId="0" applyFont="1" applyBorder="1" applyAlignment="1">
      <alignment horizontal="center" vertical="center" wrapText="1"/>
    </xf>
    <xf numFmtId="0" fontId="51" fillId="0" borderId="57" xfId="0" applyFont="1" applyBorder="1" applyAlignment="1">
      <alignment horizontal="center" vertical="center" wrapText="1"/>
    </xf>
    <xf numFmtId="0" fontId="51" fillId="0" borderId="13" xfId="0" applyFont="1" applyBorder="1" applyAlignment="1">
      <alignment horizontal="center" vertical="center" wrapText="1"/>
    </xf>
    <xf numFmtId="2" fontId="52" fillId="4" borderId="12" xfId="0" applyNumberFormat="1" applyFont="1" applyFill="1" applyBorder="1" applyAlignment="1">
      <alignment horizontal="center" vertical="center" wrapText="1"/>
    </xf>
    <xf numFmtId="2" fontId="52" fillId="4" borderId="57" xfId="0" applyNumberFormat="1" applyFont="1" applyFill="1" applyBorder="1" applyAlignment="1">
      <alignment horizontal="center" vertical="center" wrapText="1"/>
    </xf>
    <xf numFmtId="2" fontId="52" fillId="4" borderId="13" xfId="0" applyNumberFormat="1" applyFont="1" applyFill="1" applyBorder="1" applyAlignment="1">
      <alignment horizontal="center" vertical="center" wrapText="1"/>
    </xf>
    <xf numFmtId="0" fontId="52" fillId="4" borderId="12" xfId="0" applyFont="1" applyFill="1" applyBorder="1" applyAlignment="1">
      <alignment horizontal="center" vertical="center" wrapText="1"/>
    </xf>
    <xf numFmtId="0" fontId="63" fillId="0" borderId="0" xfId="0" applyFont="1" applyAlignment="1">
      <alignment horizontal="center" vertical="center" wrapText="1"/>
    </xf>
    <xf numFmtId="0" fontId="52" fillId="0" borderId="2" xfId="0" applyFont="1" applyBorder="1" applyAlignment="1">
      <alignment horizontal="center" vertical="center" wrapText="1"/>
    </xf>
    <xf numFmtId="0" fontId="18" fillId="0" borderId="0" xfId="0" applyFont="1" applyAlignment="1">
      <alignment horizontal="center"/>
    </xf>
    <xf numFmtId="2" fontId="52" fillId="4" borderId="2" xfId="0" applyNumberFormat="1" applyFont="1" applyFill="1" applyBorder="1" applyAlignment="1">
      <alignment horizontal="center" vertical="center" wrapText="1"/>
    </xf>
    <xf numFmtId="0" fontId="47" fillId="0" borderId="0" xfId="0" applyFont="1" applyAlignment="1">
      <alignment horizontal="center" wrapText="1"/>
    </xf>
    <xf numFmtId="0" fontId="45" fillId="7" borderId="0" xfId="0" applyFont="1" applyFill="1" applyAlignment="1">
      <alignment horizontal="center"/>
    </xf>
    <xf numFmtId="0" fontId="46" fillId="0" borderId="0" xfId="0" applyFont="1" applyAlignment="1">
      <alignment horizontal="center"/>
    </xf>
    <xf numFmtId="0" fontId="53" fillId="4" borderId="0" xfId="0" applyFont="1" applyFill="1" applyAlignment="1">
      <alignment horizontal="center" vertical="center" wrapText="1"/>
    </xf>
    <xf numFmtId="0" fontId="54" fillId="0" borderId="66" xfId="0" applyFont="1" applyBorder="1" applyAlignment="1">
      <alignment horizontal="left" vertical="top" wrapText="1"/>
    </xf>
    <xf numFmtId="0" fontId="54" fillId="0" borderId="59" xfId="0" applyFont="1" applyBorder="1" applyAlignment="1">
      <alignment horizontal="left" vertical="top" wrapText="1"/>
    </xf>
    <xf numFmtId="0" fontId="54" fillId="0" borderId="58" xfId="0" applyFont="1" applyBorder="1" applyAlignment="1">
      <alignment horizontal="left" vertical="top" wrapText="1"/>
    </xf>
    <xf numFmtId="0" fontId="59" fillId="0" borderId="0" xfId="0" applyFont="1" applyAlignment="1">
      <alignment horizontal="left" vertical="center" wrapText="1"/>
    </xf>
    <xf numFmtId="0" fontId="18" fillId="0" borderId="0" xfId="0" applyFont="1" applyAlignment="1">
      <alignment horizontal="center" vertical="center" wrapText="1"/>
    </xf>
    <xf numFmtId="0" fontId="12" fillId="0" borderId="0" xfId="0" applyFont="1"/>
    <xf numFmtId="0" fontId="23" fillId="0" borderId="0" xfId="0" applyFont="1" applyAlignment="1">
      <alignment horizontal="center" vertical="center" wrapText="1"/>
    </xf>
    <xf numFmtId="0" fontId="14" fillId="4" borderId="0" xfId="0" applyFont="1" applyFill="1" applyAlignment="1">
      <alignment horizontal="center"/>
    </xf>
    <xf numFmtId="0" fontId="52" fillId="0" borderId="12" xfId="0" applyFont="1" applyBorder="1" applyAlignment="1">
      <alignment horizontal="center" vertical="center" wrapText="1"/>
    </xf>
    <xf numFmtId="0" fontId="52" fillId="0" borderId="57" xfId="0" applyFont="1" applyBorder="1" applyAlignment="1">
      <alignment horizontal="center" vertical="center" wrapText="1"/>
    </xf>
    <xf numFmtId="0" fontId="52"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13" xfId="0" applyFont="1" applyBorder="1" applyAlignment="1">
      <alignment horizontal="center" vertical="center" wrapText="1"/>
    </xf>
    <xf numFmtId="0" fontId="69" fillId="0" borderId="12" xfId="0" applyFont="1" applyBorder="1" applyAlignment="1">
      <alignment horizontal="center" vertical="center" wrapText="1"/>
    </xf>
    <xf numFmtId="0" fontId="69" fillId="0" borderId="57" xfId="0" applyFont="1" applyBorder="1" applyAlignment="1">
      <alignment horizontal="center" vertical="center" wrapText="1"/>
    </xf>
    <xf numFmtId="0" fontId="69" fillId="0" borderId="13" xfId="0" applyFont="1" applyBorder="1" applyAlignment="1">
      <alignment horizontal="center" vertical="center" wrapText="1"/>
    </xf>
    <xf numFmtId="0" fontId="12" fillId="8" borderId="12" xfId="0" applyFont="1" applyFill="1" applyBorder="1" applyAlignment="1">
      <alignment horizontal="left" vertical="center" wrapText="1"/>
    </xf>
    <xf numFmtId="0" fontId="12" fillId="8" borderId="57" xfId="0" applyFont="1" applyFill="1" applyBorder="1" applyAlignment="1">
      <alignment horizontal="left" vertical="center" wrapText="1"/>
    </xf>
    <xf numFmtId="0" fontId="12" fillId="8" borderId="13" xfId="0" applyFont="1" applyFill="1" applyBorder="1" applyAlignment="1">
      <alignment horizontal="left" vertical="center" wrapText="1"/>
    </xf>
    <xf numFmtId="0" fontId="1" fillId="16" borderId="66" xfId="0" applyFont="1" applyFill="1" applyBorder="1" applyAlignment="1">
      <alignment horizontal="left" vertical="center" wrapText="1"/>
    </xf>
    <xf numFmtId="0" fontId="12" fillId="16" borderId="59" xfId="0" applyFont="1" applyFill="1" applyBorder="1" applyAlignment="1">
      <alignment horizontal="left" vertical="center" wrapText="1"/>
    </xf>
    <xf numFmtId="0" fontId="12" fillId="16" borderId="58" xfId="0" applyFont="1" applyFill="1" applyBorder="1" applyAlignment="1">
      <alignment horizontal="left" vertical="center" wrapText="1"/>
    </xf>
    <xf numFmtId="0" fontId="12" fillId="16" borderId="23" xfId="0" applyFont="1" applyFill="1" applyBorder="1" applyAlignment="1">
      <alignment horizontal="left" vertical="center" wrapText="1"/>
    </xf>
    <xf numFmtId="0" fontId="12" fillId="16" borderId="0" xfId="0" applyFont="1" applyFill="1" applyAlignment="1">
      <alignment horizontal="left" vertical="center" wrapText="1"/>
    </xf>
    <xf numFmtId="0" fontId="12" fillId="16" borderId="60" xfId="0" applyFont="1" applyFill="1" applyBorder="1" applyAlignment="1">
      <alignment horizontal="left" vertical="center" wrapText="1"/>
    </xf>
    <xf numFmtId="0" fontId="12" fillId="16" borderId="14" xfId="0" applyFont="1" applyFill="1" applyBorder="1" applyAlignment="1">
      <alignment horizontal="left" vertical="center" wrapText="1"/>
    </xf>
    <xf numFmtId="0" fontId="12" fillId="16" borderId="62" xfId="0" applyFont="1" applyFill="1" applyBorder="1" applyAlignment="1">
      <alignment horizontal="left" vertical="center" wrapText="1"/>
    </xf>
    <xf numFmtId="0" fontId="12" fillId="16" borderId="20" xfId="0" applyFont="1" applyFill="1" applyBorder="1" applyAlignment="1">
      <alignment horizontal="left" vertical="center" wrapText="1"/>
    </xf>
    <xf numFmtId="0" fontId="12" fillId="16" borderId="66" xfId="0" applyFont="1" applyFill="1" applyBorder="1" applyAlignment="1">
      <alignment horizontal="left" vertical="center" wrapText="1"/>
    </xf>
    <xf numFmtId="0" fontId="75" fillId="0" borderId="0" xfId="0" applyFont="1" applyAlignment="1">
      <alignment horizontal="center" vertical="center" wrapText="1"/>
    </xf>
    <xf numFmtId="0" fontId="69" fillId="0" borderId="0" xfId="0" applyFont="1" applyAlignment="1">
      <alignment horizontal="center" vertical="center" wrapText="1"/>
    </xf>
    <xf numFmtId="0" fontId="76" fillId="0" borderId="0" xfId="0" applyFont="1" applyAlignment="1">
      <alignment horizontal="center" vertical="center"/>
    </xf>
    <xf numFmtId="0" fontId="0" fillId="0" borderId="2" xfId="0" applyBorder="1" applyAlignment="1">
      <alignment horizontal="center"/>
    </xf>
    <xf numFmtId="0" fontId="78" fillId="15" borderId="12" xfId="0" applyFont="1" applyFill="1" applyBorder="1" applyAlignment="1">
      <alignment horizontal="center" vertical="center"/>
    </xf>
    <xf numFmtId="0" fontId="78" fillId="15" borderId="57" xfId="0" applyFont="1" applyFill="1" applyBorder="1" applyAlignment="1">
      <alignment horizontal="center" vertical="center"/>
    </xf>
    <xf numFmtId="0" fontId="78" fillId="15" borderId="13" xfId="0" applyFont="1" applyFill="1" applyBorder="1" applyAlignment="1">
      <alignment horizontal="center" vertical="center"/>
    </xf>
    <xf numFmtId="0" fontId="24" fillId="0" borderId="2" xfId="0" applyFont="1" applyBorder="1" applyAlignment="1">
      <alignment horizontal="center" vertical="center" wrapText="1"/>
    </xf>
    <xf numFmtId="0" fontId="78" fillId="15"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right" vertical="center" wrapText="1"/>
    </xf>
    <xf numFmtId="0" fontId="11" fillId="0" borderId="66" xfId="0" applyFont="1" applyBorder="1" applyAlignment="1">
      <alignment horizontal="left" vertical="center" wrapText="1"/>
    </xf>
    <xf numFmtId="0" fontId="11" fillId="0" borderId="58" xfId="0" applyFont="1" applyBorder="1" applyAlignment="1">
      <alignment horizontal="left" vertical="center" wrapText="1"/>
    </xf>
    <xf numFmtId="0" fontId="11" fillId="0" borderId="23" xfId="0" applyFont="1" applyBorder="1" applyAlignment="1">
      <alignment horizontal="left" vertical="center" wrapText="1"/>
    </xf>
    <xf numFmtId="0" fontId="11" fillId="0" borderId="60" xfId="0" applyFont="1" applyBorder="1" applyAlignment="1">
      <alignment horizontal="left" vertical="center" wrapText="1"/>
    </xf>
    <xf numFmtId="0" fontId="11" fillId="0" borderId="14" xfId="0" applyFont="1" applyBorder="1" applyAlignment="1">
      <alignment horizontal="left" vertical="center" wrapText="1"/>
    </xf>
    <xf numFmtId="0" fontId="11" fillId="0" borderId="20" xfId="0" applyFont="1" applyBorder="1" applyAlignment="1">
      <alignment horizontal="left" vertical="center" wrapText="1"/>
    </xf>
    <xf numFmtId="0" fontId="78" fillId="15" borderId="12" xfId="0" applyFont="1" applyFill="1" applyBorder="1" applyAlignment="1">
      <alignment horizontal="center" vertical="center" wrapText="1"/>
    </xf>
    <xf numFmtId="0" fontId="78" fillId="15" borderId="57" xfId="0" applyFont="1" applyFill="1" applyBorder="1" applyAlignment="1">
      <alignment horizontal="center" vertical="center" wrapText="1"/>
    </xf>
    <xf numFmtId="0" fontId="78" fillId="15" borderId="13"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57"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12" fillId="8" borderId="0" xfId="0" applyFont="1" applyFill="1" applyAlignment="1">
      <alignment horizontal="left" vertical="center" wrapText="1"/>
    </xf>
    <xf numFmtId="0" fontId="27" fillId="8" borderId="0" xfId="0" applyFont="1" applyFill="1" applyAlignment="1">
      <alignment horizontal="center" vertical="center" wrapText="1"/>
    </xf>
    <xf numFmtId="0" fontId="9" fillId="8" borderId="0" xfId="0" applyFont="1" applyFill="1" applyAlignment="1">
      <alignment horizontal="left" vertical="center" wrapText="1"/>
    </xf>
    <xf numFmtId="0" fontId="12" fillId="8" borderId="12" xfId="0" applyFont="1" applyFill="1" applyBorder="1" applyAlignment="1" applyProtection="1">
      <alignment horizontal="center" vertical="center" wrapText="1"/>
      <protection locked="0"/>
    </xf>
    <xf numFmtId="0" fontId="12" fillId="8" borderId="57" xfId="0" applyFont="1" applyFill="1" applyBorder="1" applyAlignment="1" applyProtection="1">
      <alignment horizontal="center" vertical="center" wrapText="1"/>
      <protection locked="0"/>
    </xf>
    <xf numFmtId="0" fontId="12" fillId="8" borderId="13" xfId="0" applyFont="1" applyFill="1" applyBorder="1" applyAlignment="1" applyProtection="1">
      <alignment horizontal="center" vertical="center" wrapText="1"/>
      <protection locked="0"/>
    </xf>
    <xf numFmtId="0" fontId="12" fillId="8" borderId="0" xfId="0" applyFont="1" applyFill="1" applyAlignment="1">
      <alignment horizontal="justify" vertical="center" wrapText="1"/>
    </xf>
    <xf numFmtId="0" fontId="12" fillId="0" borderId="45" xfId="0" applyFont="1" applyBorder="1" applyAlignment="1">
      <alignment horizontal="left" vertical="center" wrapText="1"/>
    </xf>
    <xf numFmtId="0" fontId="12" fillId="0" borderId="56" xfId="0" applyFont="1" applyBorder="1" applyAlignment="1">
      <alignment horizontal="left" vertical="center" wrapText="1"/>
    </xf>
    <xf numFmtId="0" fontId="25" fillId="0" borderId="0" xfId="0" applyFont="1" applyAlignment="1">
      <alignment horizontal="left" vertical="center" wrapText="1"/>
    </xf>
    <xf numFmtId="0" fontId="12" fillId="0" borderId="12" xfId="0" applyFont="1" applyBorder="1" applyAlignment="1" applyProtection="1">
      <alignment horizontal="justify" vertical="center" wrapText="1"/>
      <protection locked="0"/>
    </xf>
    <xf numFmtId="0" fontId="12" fillId="0" borderId="57" xfId="0" applyFont="1" applyBorder="1" applyAlignment="1" applyProtection="1">
      <alignment horizontal="justify" vertical="center" wrapText="1"/>
      <protection locked="0"/>
    </xf>
    <xf numFmtId="0" fontId="12" fillId="0" borderId="13" xfId="0" applyFont="1" applyBorder="1" applyAlignment="1" applyProtection="1">
      <alignment horizontal="justify" vertical="center" wrapText="1"/>
      <protection locked="0"/>
    </xf>
    <xf numFmtId="0" fontId="24" fillId="12" borderId="11" xfId="0" applyFont="1" applyFill="1" applyBorder="1" applyAlignment="1">
      <alignment horizontal="center" vertical="center" wrapText="1"/>
    </xf>
    <xf numFmtId="0" fontId="24" fillId="12" borderId="29" xfId="0" applyFont="1" applyFill="1" applyBorder="1" applyAlignment="1">
      <alignment horizontal="center" vertical="center" wrapText="1"/>
    </xf>
    <xf numFmtId="0" fontId="24" fillId="12" borderId="47" xfId="0" applyFont="1" applyFill="1" applyBorder="1" applyAlignment="1">
      <alignment horizontal="center" vertical="center" wrapText="1"/>
    </xf>
    <xf numFmtId="0" fontId="12" fillId="0" borderId="71" xfId="0" applyFont="1" applyBorder="1" applyAlignment="1">
      <alignment horizontal="left" vertical="center" wrapText="1"/>
    </xf>
    <xf numFmtId="0" fontId="12" fillId="0" borderId="68" xfId="0" applyFont="1" applyBorder="1" applyAlignment="1">
      <alignment horizontal="left" vertical="center" wrapText="1"/>
    </xf>
    <xf numFmtId="0" fontId="12" fillId="0" borderId="70" xfId="0" applyFont="1" applyBorder="1" applyAlignment="1">
      <alignment horizontal="left" vertical="center" wrapText="1"/>
    </xf>
    <xf numFmtId="0" fontId="12" fillId="0" borderId="72" xfId="0" applyFont="1" applyBorder="1" applyAlignment="1">
      <alignment horizontal="left" vertical="center" wrapText="1"/>
    </xf>
    <xf numFmtId="0" fontId="12" fillId="0" borderId="73" xfId="0" applyFont="1" applyBorder="1" applyAlignment="1">
      <alignment horizontal="left" vertical="center" wrapText="1"/>
    </xf>
    <xf numFmtId="0" fontId="12" fillId="0" borderId="74" xfId="0" applyFont="1" applyBorder="1" applyAlignment="1">
      <alignment horizontal="left" vertical="center" wrapText="1"/>
    </xf>
    <xf numFmtId="0" fontId="12" fillId="2" borderId="65"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62" xfId="0" applyFont="1" applyBorder="1" applyAlignment="1">
      <alignment horizontal="left" vertical="center" wrapText="1"/>
    </xf>
    <xf numFmtId="0" fontId="25" fillId="0" borderId="0" xfId="0" applyFont="1" applyAlignment="1">
      <alignment horizontal="center" vertical="center" wrapText="1"/>
    </xf>
    <xf numFmtId="0" fontId="12" fillId="0" borderId="68" xfId="0" applyFont="1" applyBorder="1" applyAlignment="1">
      <alignment horizontal="center" vertical="center" wrapText="1"/>
    </xf>
    <xf numFmtId="0" fontId="12" fillId="0" borderId="70" xfId="0" applyFont="1" applyBorder="1" applyAlignment="1">
      <alignment horizontal="center" vertical="center" wrapText="1"/>
    </xf>
    <xf numFmtId="0" fontId="25" fillId="0" borderId="12" xfId="0" applyFont="1" applyBorder="1" applyAlignment="1">
      <alignment horizontal="justify" vertical="center" wrapText="1"/>
    </xf>
    <xf numFmtId="0" fontId="25" fillId="0" borderId="57" xfId="0" applyFont="1" applyBorder="1" applyAlignment="1">
      <alignment horizontal="justify" vertical="center" wrapText="1"/>
    </xf>
    <xf numFmtId="0" fontId="25" fillId="0" borderId="13" xfId="0" applyFont="1" applyBorder="1" applyAlignment="1">
      <alignment horizontal="justify" vertical="center" wrapText="1"/>
    </xf>
    <xf numFmtId="0" fontId="12" fillId="0" borderId="65" xfId="0" applyFont="1" applyBorder="1" applyAlignment="1">
      <alignment horizontal="center" vertical="center" wrapText="1"/>
    </xf>
    <xf numFmtId="0" fontId="12" fillId="0" borderId="18" xfId="0" applyFont="1" applyBorder="1" applyAlignment="1">
      <alignment horizontal="center" vertical="center" wrapText="1"/>
    </xf>
    <xf numFmtId="0" fontId="7" fillId="0" borderId="0" xfId="0" applyFont="1" applyAlignment="1">
      <alignment horizontal="justify" vertical="center" wrapText="1"/>
    </xf>
    <xf numFmtId="1" fontId="12" fillId="0" borderId="0" xfId="0" applyNumberFormat="1" applyFont="1" applyAlignment="1">
      <alignment horizontal="left" vertical="center" wrapText="1"/>
    </xf>
    <xf numFmtId="14" fontId="25" fillId="0" borderId="0" xfId="0" applyNumberFormat="1" applyFont="1" applyAlignment="1">
      <alignment horizontal="left" vertical="center" wrapText="1"/>
    </xf>
    <xf numFmtId="0" fontId="22" fillId="13" borderId="1" xfId="0" applyFont="1" applyFill="1" applyBorder="1" applyAlignment="1">
      <alignment horizontal="center" vertical="center" wrapText="1"/>
    </xf>
    <xf numFmtId="0" fontId="22" fillId="13" borderId="27" xfId="0" applyFont="1" applyFill="1" applyBorder="1" applyAlignment="1">
      <alignment horizontal="center" vertical="center" wrapText="1"/>
    </xf>
    <xf numFmtId="0" fontId="22" fillId="13" borderId="35" xfId="0" applyFont="1" applyFill="1" applyBorder="1" applyAlignment="1">
      <alignment horizontal="center" vertical="center" wrapText="1"/>
    </xf>
    <xf numFmtId="0" fontId="24" fillId="12" borderId="1" xfId="0" applyFont="1" applyFill="1" applyBorder="1" applyAlignment="1">
      <alignment horizontal="center" vertical="center"/>
    </xf>
    <xf numFmtId="0" fontId="24" fillId="12" borderId="27" xfId="0" applyFont="1" applyFill="1" applyBorder="1" applyAlignment="1">
      <alignment horizontal="center" vertical="center"/>
    </xf>
    <xf numFmtId="0" fontId="24" fillId="12" borderId="35" xfId="0" applyFont="1" applyFill="1" applyBorder="1" applyAlignment="1">
      <alignment horizontal="center" vertical="center"/>
    </xf>
    <xf numFmtId="0" fontId="24" fillId="12" borderId="27" xfId="0" applyFont="1" applyFill="1" applyBorder="1" applyAlignment="1">
      <alignment horizontal="center" vertical="center" wrapText="1"/>
    </xf>
    <xf numFmtId="0" fontId="24" fillId="12" borderId="35" xfId="0" applyFont="1" applyFill="1" applyBorder="1" applyAlignment="1">
      <alignment horizontal="center" vertical="center" wrapText="1"/>
    </xf>
    <xf numFmtId="0" fontId="12" fillId="0" borderId="36" xfId="0" applyFont="1" applyBorder="1" applyAlignment="1" applyProtection="1">
      <alignment horizontal="center" vertical="center" wrapText="1"/>
      <protection locked="0"/>
    </xf>
    <xf numFmtId="0" fontId="12" fillId="0" borderId="38"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12" fillId="0" borderId="12" xfId="0" applyFont="1" applyBorder="1" applyAlignment="1">
      <alignment horizontal="justify" vertical="center" wrapText="1"/>
    </xf>
    <xf numFmtId="0" fontId="12" fillId="0" borderId="57" xfId="0" applyFont="1" applyBorder="1" applyAlignment="1">
      <alignment horizontal="justify" vertical="center" wrapText="1"/>
    </xf>
    <xf numFmtId="0" fontId="12" fillId="0" borderId="13" xfId="0" applyFont="1" applyBorder="1" applyAlignment="1">
      <alignment horizontal="justify" vertical="center" wrapText="1"/>
    </xf>
    <xf numFmtId="0" fontId="22" fillId="13" borderId="27" xfId="0" applyFont="1" applyFill="1" applyBorder="1" applyAlignment="1">
      <alignment horizontal="left" vertical="center" wrapText="1"/>
    </xf>
    <xf numFmtId="0" fontId="22" fillId="13" borderId="35" xfId="0" applyFont="1" applyFill="1" applyBorder="1" applyAlignment="1">
      <alignment horizontal="left" vertical="center" wrapText="1"/>
    </xf>
    <xf numFmtId="0" fontId="12" fillId="0" borderId="22" xfId="0" applyFont="1" applyBorder="1" applyAlignment="1" applyProtection="1">
      <alignment horizontal="center" vertical="center" wrapText="1"/>
      <protection locked="0"/>
    </xf>
    <xf numFmtId="0" fontId="12" fillId="10" borderId="2" xfId="0" applyFont="1" applyFill="1" applyBorder="1" applyAlignment="1">
      <alignment horizontal="center" vertical="center" wrapText="1"/>
    </xf>
    <xf numFmtId="0" fontId="7" fillId="8" borderId="0" xfId="0" applyFont="1" applyFill="1" applyAlignment="1">
      <alignment horizontal="justify" vertical="center" wrapText="1"/>
    </xf>
    <xf numFmtId="0" fontId="12" fillId="10" borderId="12" xfId="0" applyFont="1" applyFill="1" applyBorder="1" applyAlignment="1">
      <alignment horizontal="center" vertical="center" wrapText="1"/>
    </xf>
    <xf numFmtId="0" fontId="12" fillId="10" borderId="13" xfId="0" applyFont="1" applyFill="1" applyBorder="1" applyAlignment="1">
      <alignment horizontal="center" vertical="center" wrapText="1"/>
    </xf>
    <xf numFmtId="0" fontId="27" fillId="8" borderId="12" xfId="0" applyFont="1" applyFill="1" applyBorder="1" applyAlignment="1">
      <alignment horizontal="justify" vertical="center" wrapText="1"/>
    </xf>
    <xf numFmtId="0" fontId="27" fillId="8" borderId="57" xfId="0" applyFont="1" applyFill="1" applyBorder="1" applyAlignment="1">
      <alignment horizontal="justify" vertical="center" wrapText="1"/>
    </xf>
    <xf numFmtId="0" fontId="27" fillId="8" borderId="13" xfId="0" applyFont="1" applyFill="1" applyBorder="1" applyAlignment="1">
      <alignment horizontal="justify" vertical="center" wrapText="1"/>
    </xf>
    <xf numFmtId="0" fontId="12" fillId="8" borderId="60" xfId="0" applyFont="1" applyFill="1" applyBorder="1" applyAlignment="1">
      <alignment horizontal="left" vertical="center" wrapText="1"/>
    </xf>
    <xf numFmtId="0" fontId="12" fillId="8" borderId="69" xfId="0" applyFont="1" applyFill="1" applyBorder="1" applyAlignment="1">
      <alignment horizontal="left" vertical="center" wrapText="1"/>
    </xf>
    <xf numFmtId="0" fontId="24" fillId="12" borderId="1" xfId="0" applyFont="1" applyFill="1" applyBorder="1" applyAlignment="1">
      <alignment horizontal="center" vertical="center" wrapText="1"/>
    </xf>
    <xf numFmtId="0" fontId="22" fillId="13" borderId="1" xfId="0" applyFont="1" applyFill="1" applyBorder="1" applyAlignment="1">
      <alignment horizontal="left" vertical="center" wrapText="1"/>
    </xf>
    <xf numFmtId="0" fontId="11" fillId="0" borderId="16"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68" xfId="0" applyFont="1" applyBorder="1" applyAlignment="1">
      <alignment horizontal="center" vertical="center" wrapText="1"/>
    </xf>
    <xf numFmtId="0" fontId="0" fillId="0" borderId="6" xfId="0" applyBorder="1" applyAlignment="1">
      <alignment horizontal="center"/>
    </xf>
    <xf numFmtId="0" fontId="0" fillId="0" borderId="16" xfId="0" applyBorder="1" applyAlignment="1">
      <alignment horizontal="center"/>
    </xf>
    <xf numFmtId="0" fontId="0" fillId="0" borderId="3" xfId="0" applyBorder="1" applyAlignment="1">
      <alignment horizontal="center"/>
    </xf>
    <xf numFmtId="0" fontId="0" fillId="0" borderId="22" xfId="0" applyBorder="1" applyAlignment="1">
      <alignment horizontal="center"/>
    </xf>
    <xf numFmtId="0" fontId="0" fillId="0" borderId="36" xfId="0" applyBorder="1" applyAlignment="1">
      <alignment horizontal="center"/>
    </xf>
    <xf numFmtId="0" fontId="22" fillId="13" borderId="1" xfId="0" applyFont="1" applyFill="1" applyBorder="1" applyAlignment="1">
      <alignment horizontal="center" wrapText="1"/>
    </xf>
    <xf numFmtId="0" fontId="22" fillId="13" borderId="27" xfId="0" applyFont="1" applyFill="1" applyBorder="1" applyAlignment="1">
      <alignment horizontal="center" wrapText="1"/>
    </xf>
    <xf numFmtId="0" fontId="22" fillId="13" borderId="35" xfId="0" applyFont="1" applyFill="1" applyBorder="1" applyAlignment="1">
      <alignment horizontal="center" wrapText="1"/>
    </xf>
    <xf numFmtId="0" fontId="11" fillId="0" borderId="16" xfId="0" applyFont="1" applyBorder="1" applyAlignment="1">
      <alignment horizontal="center" vertical="center"/>
    </xf>
    <xf numFmtId="0" fontId="11" fillId="0" borderId="31" xfId="0" applyFont="1" applyBorder="1" applyAlignment="1">
      <alignment horizontal="center" vertical="center"/>
    </xf>
    <xf numFmtId="0" fontId="11" fillId="0" borderId="2" xfId="0" applyFont="1" applyBorder="1" applyAlignment="1">
      <alignment horizontal="center" vertical="center"/>
    </xf>
    <xf numFmtId="0" fontId="11" fillId="0" borderId="37" xfId="0" applyFont="1" applyBorder="1" applyAlignment="1">
      <alignment horizontal="center" vertical="center"/>
    </xf>
    <xf numFmtId="14" fontId="11" fillId="0" borderId="36" xfId="0" applyNumberFormat="1" applyFont="1" applyBorder="1" applyAlignment="1">
      <alignment horizontal="center" vertical="center"/>
    </xf>
    <xf numFmtId="14" fontId="11" fillId="0" borderId="38"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22" xfId="0" applyFont="1" applyBorder="1" applyAlignment="1">
      <alignment horizontal="center" vertical="center"/>
    </xf>
    <xf numFmtId="0" fontId="11" fillId="0" borderId="36" xfId="0" applyFont="1" applyBorder="1" applyAlignment="1">
      <alignment horizontal="center" vertical="center"/>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42" fillId="0" borderId="59" xfId="0" applyFont="1" applyBorder="1" applyAlignment="1">
      <alignment horizontal="left" vertical="center" wrapText="1"/>
    </xf>
    <xf numFmtId="0" fontId="12" fillId="8" borderId="2" xfId="0" applyFont="1" applyFill="1" applyBorder="1" applyAlignment="1">
      <alignment horizontal="left" vertical="center" wrapText="1"/>
    </xf>
    <xf numFmtId="14" fontId="12" fillId="0" borderId="12" xfId="0" applyNumberFormat="1" applyFont="1" applyBorder="1" applyAlignment="1">
      <alignment horizontal="justify" vertical="center" wrapText="1"/>
    </xf>
    <xf numFmtId="14" fontId="12" fillId="0" borderId="13" xfId="0" applyNumberFormat="1" applyFont="1" applyBorder="1" applyAlignment="1">
      <alignment horizontal="justify" vertical="center" wrapText="1"/>
    </xf>
  </cellXfs>
  <cellStyles count="4">
    <cellStyle name="Hipervínculo" xfId="1" builtinId="8"/>
    <cellStyle name="Normal" xfId="0" builtinId="0"/>
    <cellStyle name="Porcentaje" xfId="2" builtinId="5"/>
    <cellStyle name="Porcentaje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2.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es-PE" sz="1400" b="1" i="0" u="none" strike="noStrike" baseline="0">
                <a:solidFill>
                  <a:srgbClr val="000000"/>
                </a:solidFill>
                <a:latin typeface="Arial"/>
                <a:cs typeface="Arial"/>
              </a:rPr>
              <a:t>PERFIL DEL PROVEEDOR (XXXXXXXXXXXX)</a:t>
            </a:r>
          </a:p>
          <a:p>
            <a:pPr>
              <a:defRPr sz="800" b="0" i="0" u="none" strike="noStrike" baseline="0">
                <a:solidFill>
                  <a:srgbClr val="000000"/>
                </a:solidFill>
                <a:latin typeface="Arial"/>
                <a:ea typeface="Arial"/>
                <a:cs typeface="Arial"/>
              </a:defRPr>
            </a:pPr>
            <a:r>
              <a:rPr lang="es-PE" sz="1100" b="1" i="0" u="none" strike="noStrike" baseline="0">
                <a:solidFill>
                  <a:srgbClr val="000000"/>
                </a:solidFill>
                <a:latin typeface="Arial"/>
                <a:cs typeface="Arial"/>
              </a:rPr>
              <a:t>OL_XXXX</a:t>
            </a:r>
          </a:p>
        </c:rich>
      </c:tx>
      <c:layout>
        <c:manualLayout>
          <c:xMode val="edge"/>
          <c:yMode val="edge"/>
          <c:x val="0.17241379310344829"/>
          <c:y val="1.9586507072905331E-2"/>
        </c:manualLayout>
      </c:layout>
      <c:overlay val="0"/>
      <c:spPr>
        <a:noFill/>
        <a:ln w="25400">
          <a:noFill/>
        </a:ln>
      </c:spPr>
    </c:title>
    <c:autoTitleDeleted val="0"/>
    <c:plotArea>
      <c:layout>
        <c:manualLayout>
          <c:layoutTarget val="inner"/>
          <c:xMode val="edge"/>
          <c:yMode val="edge"/>
          <c:x val="0.46394984326018807"/>
          <c:y val="0.14363438520130578"/>
          <c:w val="0.52821316614420066"/>
          <c:h val="0.82263329706202393"/>
        </c:manualLayout>
      </c:layout>
      <c:barChart>
        <c:barDir val="bar"/>
        <c:grouping val="clustered"/>
        <c:varyColors val="0"/>
        <c:ser>
          <c:idx val="0"/>
          <c:order val="0"/>
          <c:tx>
            <c:v>PROVEEDOR    O/L</c:v>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Puntuación!$O$3:$O$20</c:f>
              <c:strCache>
                <c:ptCount val="18"/>
                <c:pt idx="0">
                  <c:v>Estados financieros</c:v>
                </c:pt>
                <c:pt idx="1">
                  <c:v>Obligaciones financieras y Bancos</c:v>
                </c:pt>
                <c:pt idx="2">
                  <c:v>Seguros</c:v>
                </c:pt>
                <c:pt idx="3">
                  <c:v>Cumplimiento de obligaciones legales</c:v>
                </c:pt>
                <c:pt idx="4">
                  <c:v>Instalaciones de la Empresa</c:v>
                </c:pt>
                <c:pt idx="5">
                  <c:v>Sistemas de Comunicación</c:v>
                </c:pt>
                <c:pt idx="6">
                  <c:v>Equipamiento y unidades de transporte</c:v>
                </c:pt>
                <c:pt idx="7">
                  <c:v>Hardware, Sotware y equipamiento especializado</c:v>
                </c:pt>
                <c:pt idx="8">
                  <c:v>Personal</c:v>
                </c:pt>
                <c:pt idx="9">
                  <c:v>Sistema de Calidad</c:v>
                </c:pt>
                <c:pt idx="10">
                  <c:v>Gestión de personal</c:v>
                </c:pt>
                <c:pt idx="11">
                  <c:v>Mantenimiento y calibración</c:v>
                </c:pt>
                <c:pt idx="12">
                  <c:v>Compras, recepción y almacenes</c:v>
                </c:pt>
                <c:pt idx="13">
                  <c:v>Procesos subcontratados</c:v>
                </c:pt>
                <c:pt idx="14">
                  <c:v>Proceso productivo</c:v>
                </c:pt>
                <c:pt idx="15">
                  <c:v>Seguridad y salud ocupacional</c:v>
                </c:pt>
                <c:pt idx="16">
                  <c:v>Gestión ambiental</c:v>
                </c:pt>
                <c:pt idx="17">
                  <c:v>Gestión comercial</c:v>
                </c:pt>
              </c:strCache>
            </c:strRef>
          </c:cat>
          <c:val>
            <c:numRef>
              <c:f>Puntuación!$P$3:$P$20</c:f>
              <c:numCache>
                <c:formatCode>General</c:formatCode>
                <c:ptCount val="18"/>
                <c:pt idx="0">
                  <c:v>3</c:v>
                </c:pt>
                <c:pt idx="1">
                  <c:v>0</c:v>
                </c:pt>
                <c:pt idx="2">
                  <c:v>0</c:v>
                </c:pt>
                <c:pt idx="3">
                  <c:v>0</c:v>
                </c:pt>
                <c:pt idx="4">
                  <c:v>0</c:v>
                </c:pt>
                <c:pt idx="5">
                  <c:v>0</c:v>
                </c:pt>
                <c:pt idx="6">
                  <c:v>0</c:v>
                </c:pt>
                <c:pt idx="7">
                  <c:v>0</c:v>
                </c:pt>
                <c:pt idx="8">
                  <c:v>2</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E627-4A3A-A659-CC0434FDADB5}"/>
            </c:ext>
          </c:extLst>
        </c:ser>
        <c:dLbls>
          <c:showLegendKey val="0"/>
          <c:showVal val="0"/>
          <c:showCatName val="0"/>
          <c:showSerName val="0"/>
          <c:showPercent val="0"/>
          <c:showBubbleSize val="0"/>
        </c:dLbls>
        <c:gapWidth val="150"/>
        <c:axId val="-1059396544"/>
        <c:axId val="-1059385120"/>
      </c:barChart>
      <c:catAx>
        <c:axId val="-10593965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PE"/>
          </a:p>
        </c:txPr>
        <c:crossAx val="-1059385120"/>
        <c:crosses val="autoZero"/>
        <c:auto val="1"/>
        <c:lblAlgn val="ctr"/>
        <c:lblOffset val="100"/>
        <c:tickLblSkip val="1"/>
        <c:tickMarkSkip val="1"/>
        <c:noMultiLvlLbl val="0"/>
      </c:catAx>
      <c:valAx>
        <c:axId val="-1059385120"/>
        <c:scaling>
          <c:orientation val="minMax"/>
        </c:scaling>
        <c:delete val="0"/>
        <c:axPos val="t"/>
        <c:majorGridlines>
          <c:spPr>
            <a:ln w="3175">
              <a:solidFill>
                <a:srgbClr val="000000"/>
              </a:solidFill>
              <a:prstDash val="solid"/>
            </a:ln>
          </c:spPr>
        </c:majorGridlines>
        <c:title>
          <c:tx>
            <c:rich>
              <a:bodyPr/>
              <a:lstStyle/>
              <a:p>
                <a:pPr>
                  <a:defRPr sz="1200" b="1" i="1" u="none" strike="noStrike" baseline="0">
                    <a:solidFill>
                      <a:srgbClr val="000000"/>
                    </a:solidFill>
                    <a:latin typeface="Arial"/>
                    <a:ea typeface="Arial"/>
                    <a:cs typeface="Arial"/>
                  </a:defRPr>
                </a:pPr>
                <a:r>
                  <a:rPr lang="es-PE"/>
                  <a:t>Oportunidades de Mejora</a:t>
                </a:r>
              </a:p>
            </c:rich>
          </c:tx>
          <c:layout>
            <c:manualLayout>
              <c:xMode val="edge"/>
              <c:yMode val="edge"/>
              <c:x val="0.56269592476489028"/>
              <c:y val="0.97170837867247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PE"/>
          </a:p>
        </c:txPr>
        <c:crossAx val="-1059396544"/>
        <c:crosses val="autoZero"/>
        <c:crossBetween val="between"/>
        <c:majorUnit val="1"/>
      </c:valAx>
      <c:spPr>
        <a:blipFill dpi="0" rotWithShape="0">
          <a:blip xmlns:r="http://schemas.openxmlformats.org/officeDocument/2006/relationships" r:embed="rId1"/>
          <a:srcRect/>
          <a:tile tx="0" ty="0" sx="100000" sy="100000" flip="none" algn="tl"/>
        </a:blip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s-P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workbookViewId="0"/>
  </sheetViews>
  <pageMargins left="0.75" right="0.75" top="1" bottom="1" header="0" footer="0"/>
  <pageSetup paperSize="9" orientation="portrait" horizontalDpi="4294967295"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6076950" cy="8753475"/>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361950</xdr:colOff>
      <xdr:row>1</xdr:row>
      <xdr:rowOff>152400</xdr:rowOff>
    </xdr:from>
    <xdr:to>
      <xdr:col>4</xdr:col>
      <xdr:colOff>342900</xdr:colOff>
      <xdr:row>3</xdr:row>
      <xdr:rowOff>114299</xdr:rowOff>
    </xdr:to>
    <xdr:pic>
      <xdr:nvPicPr>
        <xdr:cNvPr id="185417" name="Imagen 1">
          <a:extLst>
            <a:ext uri="{FF2B5EF4-FFF2-40B4-BE49-F238E27FC236}">
              <a16:creationId xmlns:a16="http://schemas.microsoft.com/office/drawing/2014/main" id="{00000000-0008-0000-0900-000049D40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342900"/>
          <a:ext cx="13049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2</xdr:row>
      <xdr:rowOff>76200</xdr:rowOff>
    </xdr:from>
    <xdr:to>
      <xdr:col>1</xdr:col>
      <xdr:colOff>495300</xdr:colOff>
      <xdr:row>4</xdr:row>
      <xdr:rowOff>95250</xdr:rowOff>
    </xdr:to>
    <xdr:pic>
      <xdr:nvPicPr>
        <xdr:cNvPr id="3341" name="Imagen 2">
          <a:extLst>
            <a:ext uri="{FF2B5EF4-FFF2-40B4-BE49-F238E27FC236}">
              <a16:creationId xmlns:a16="http://schemas.microsoft.com/office/drawing/2014/main" id="{00000000-0008-0000-0A00-00000D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409575"/>
          <a:ext cx="8191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7"/>
  <sheetViews>
    <sheetView showGridLines="0" view="pageBreakPreview" zoomScaleNormal="90" zoomScaleSheetLayoutView="100" workbookViewId="0">
      <selection activeCell="B66" sqref="B66:G66"/>
    </sheetView>
  </sheetViews>
  <sheetFormatPr baseColWidth="10" defaultRowHeight="13.2" x14ac:dyDescent="0.25"/>
  <cols>
    <col min="1" max="1" width="39" style="42" customWidth="1"/>
    <col min="2" max="2" width="13.44140625" style="42" customWidth="1"/>
    <col min="3" max="3" width="10.88671875" style="42" customWidth="1"/>
    <col min="4" max="4" width="11.109375" style="42" customWidth="1"/>
    <col min="5" max="5" width="9.44140625" style="42" customWidth="1"/>
    <col min="6" max="6" width="8.44140625" style="42" customWidth="1"/>
    <col min="7" max="7" width="8.109375" style="42" customWidth="1"/>
    <col min="8" max="8" width="9.44140625" customWidth="1"/>
    <col min="9" max="9" width="8" customWidth="1"/>
  </cols>
  <sheetData>
    <row r="1" spans="1:9" ht="13.8" thickBot="1" x14ac:dyDescent="0.3"/>
    <row r="2" spans="1:9" ht="21" customHeight="1" thickBot="1" x14ac:dyDescent="0.3">
      <c r="A2" s="466" t="s">
        <v>406</v>
      </c>
      <c r="B2" s="467"/>
      <c r="C2" s="467"/>
      <c r="D2" s="467"/>
      <c r="E2" s="467"/>
      <c r="F2" s="467"/>
      <c r="G2" s="468"/>
      <c r="H2" s="27"/>
      <c r="I2" s="27"/>
    </row>
    <row r="3" spans="1:9" ht="15" customHeight="1" x14ac:dyDescent="0.25">
      <c r="A3" s="298"/>
    </row>
    <row r="4" spans="1:9" ht="15" customHeight="1" x14ac:dyDescent="0.25">
      <c r="A4" s="299" t="s">
        <v>207</v>
      </c>
      <c r="B4" s="87"/>
      <c r="C4" s="87"/>
      <c r="D4" s="87"/>
      <c r="E4" s="87"/>
      <c r="F4" s="87"/>
      <c r="G4" s="87"/>
      <c r="H4" s="34"/>
      <c r="I4" s="34"/>
    </row>
    <row r="5" spans="1:9" ht="15" customHeight="1" x14ac:dyDescent="0.25">
      <c r="A5" s="299"/>
      <c r="B5" s="87"/>
      <c r="C5" s="87"/>
      <c r="D5" s="87"/>
      <c r="E5" s="87"/>
      <c r="F5" s="87"/>
      <c r="G5" s="87"/>
      <c r="H5" s="34"/>
      <c r="I5" s="34"/>
    </row>
    <row r="6" spans="1:9" ht="15" customHeight="1" x14ac:dyDescent="0.25">
      <c r="A6" s="50" t="s">
        <v>239</v>
      </c>
      <c r="B6" s="50"/>
      <c r="C6" s="87"/>
      <c r="D6" s="87"/>
      <c r="E6" s="87"/>
      <c r="F6" s="87"/>
      <c r="G6" s="87"/>
      <c r="H6" s="34"/>
      <c r="I6" s="34"/>
    </row>
    <row r="7" spans="1:9" s="302" customFormat="1" ht="15" customHeight="1" x14ac:dyDescent="0.25">
      <c r="A7" s="452" t="str">
        <f>""</f>
        <v/>
      </c>
      <c r="B7" s="453"/>
      <c r="C7" s="453"/>
      <c r="D7" s="453"/>
      <c r="E7" s="453"/>
      <c r="F7" s="453"/>
      <c r="G7" s="454"/>
      <c r="H7" s="7"/>
      <c r="I7" s="7"/>
    </row>
    <row r="8" spans="1:9" s="302" customFormat="1" ht="15" customHeight="1" x14ac:dyDescent="0.25">
      <c r="A8" s="299"/>
      <c r="B8" s="100"/>
      <c r="C8" s="100"/>
      <c r="D8" s="100"/>
      <c r="E8" s="100"/>
      <c r="F8" s="100"/>
      <c r="G8" s="100"/>
      <c r="H8" s="7"/>
      <c r="I8" s="7"/>
    </row>
    <row r="9" spans="1:9" s="302" customFormat="1" ht="15" customHeight="1" x14ac:dyDescent="0.25">
      <c r="A9" s="50" t="s">
        <v>221</v>
      </c>
      <c r="B9" s="50"/>
      <c r="C9" s="100"/>
      <c r="D9" s="100"/>
      <c r="E9" s="100"/>
      <c r="F9" s="100"/>
      <c r="G9" s="100"/>
      <c r="H9" s="7"/>
      <c r="I9" s="7"/>
    </row>
    <row r="10" spans="1:9" s="302" customFormat="1" ht="15" customHeight="1" x14ac:dyDescent="0.25">
      <c r="A10" s="452" t="str">
        <f>""</f>
        <v/>
      </c>
      <c r="B10" s="453"/>
      <c r="C10" s="453"/>
      <c r="D10" s="453"/>
      <c r="E10" s="453"/>
      <c r="F10" s="453"/>
      <c r="G10" s="454"/>
      <c r="H10" s="303"/>
      <c r="I10" s="303"/>
    </row>
    <row r="11" spans="1:9" s="302" customFormat="1" ht="15" customHeight="1" x14ac:dyDescent="0.25">
      <c r="A11" s="50"/>
      <c r="B11" s="50"/>
      <c r="C11" s="50"/>
      <c r="D11" s="50"/>
      <c r="E11" s="50"/>
      <c r="F11" s="50"/>
      <c r="G11" s="50"/>
      <c r="H11" s="303"/>
      <c r="I11" s="303"/>
    </row>
    <row r="12" spans="1:9" s="302" customFormat="1" ht="15" customHeight="1" x14ac:dyDescent="0.25">
      <c r="A12" s="50" t="s">
        <v>407</v>
      </c>
      <c r="B12" s="50"/>
      <c r="C12" s="50"/>
      <c r="D12" s="50"/>
      <c r="E12" s="50"/>
      <c r="F12" s="50"/>
      <c r="G12" s="50"/>
      <c r="H12" s="303"/>
      <c r="I12" s="303"/>
    </row>
    <row r="13" spans="1:9" s="302" customFormat="1" ht="15" customHeight="1" x14ac:dyDescent="0.25">
      <c r="A13" s="452" t="str">
        <f>""</f>
        <v/>
      </c>
      <c r="B13" s="453"/>
      <c r="C13" s="453"/>
      <c r="D13" s="453"/>
      <c r="E13" s="453"/>
      <c r="F13" s="453"/>
      <c r="G13" s="454"/>
      <c r="H13" s="303"/>
      <c r="I13" s="303"/>
    </row>
    <row r="14" spans="1:9" s="302" customFormat="1" ht="15" customHeight="1" x14ac:dyDescent="0.25">
      <c r="A14" s="50"/>
      <c r="B14" s="50"/>
      <c r="C14" s="50"/>
      <c r="D14" s="50"/>
      <c r="E14" s="50"/>
      <c r="F14" s="50"/>
      <c r="G14" s="50"/>
      <c r="H14" s="303"/>
      <c r="I14" s="303"/>
    </row>
    <row r="15" spans="1:9" s="302" customFormat="1" ht="15" customHeight="1" x14ac:dyDescent="0.25">
      <c r="A15" s="50" t="s">
        <v>377</v>
      </c>
      <c r="B15" s="452" t="s">
        <v>379</v>
      </c>
      <c r="C15" s="454"/>
      <c r="D15" s="50"/>
      <c r="E15" s="50"/>
      <c r="F15" s="50"/>
      <c r="G15" s="50"/>
      <c r="H15" s="303"/>
      <c r="I15" s="303"/>
    </row>
    <row r="16" spans="1:9" s="302" customFormat="1" ht="15" customHeight="1" x14ac:dyDescent="0.25">
      <c r="A16" s="100"/>
      <c r="B16" s="100"/>
      <c r="C16" s="100"/>
      <c r="D16" s="100"/>
      <c r="E16" s="100"/>
      <c r="F16" s="100"/>
      <c r="G16" s="100"/>
      <c r="H16" s="7"/>
      <c r="I16" s="7"/>
    </row>
    <row r="17" spans="1:9" s="302" customFormat="1" ht="15" customHeight="1" x14ac:dyDescent="0.25">
      <c r="A17" s="50" t="s">
        <v>197</v>
      </c>
      <c r="B17" s="452" t="str">
        <f>""</f>
        <v/>
      </c>
      <c r="C17" s="454"/>
      <c r="D17" s="100"/>
      <c r="E17" s="100"/>
      <c r="F17" s="100"/>
      <c r="G17" s="100"/>
      <c r="H17" s="7"/>
      <c r="I17" s="7"/>
    </row>
    <row r="18" spans="1:9" s="302" customFormat="1" ht="15" customHeight="1" x14ac:dyDescent="0.25">
      <c r="A18" s="50"/>
      <c r="B18" s="50"/>
      <c r="C18" s="50"/>
      <c r="D18" s="50"/>
      <c r="E18" s="50"/>
      <c r="F18" s="50"/>
      <c r="G18" s="50"/>
      <c r="H18" s="303"/>
      <c r="I18" s="303"/>
    </row>
    <row r="19" spans="1:9" s="302" customFormat="1" ht="15" customHeight="1" thickBot="1" x14ac:dyDescent="0.3">
      <c r="A19" s="100"/>
      <c r="B19" s="100"/>
      <c r="C19" s="100"/>
      <c r="D19" s="100"/>
      <c r="E19" s="100"/>
      <c r="F19" s="100"/>
      <c r="G19" s="100"/>
      <c r="H19" s="7"/>
      <c r="I19" s="7"/>
    </row>
    <row r="20" spans="1:9" ht="15" customHeight="1" x14ac:dyDescent="0.25">
      <c r="A20" s="50" t="s">
        <v>198</v>
      </c>
      <c r="B20" s="458" t="s">
        <v>243</v>
      </c>
      <c r="C20" s="459"/>
      <c r="D20" s="460"/>
      <c r="E20" s="461" t="s">
        <v>244</v>
      </c>
      <c r="F20" s="462"/>
      <c r="G20" s="463"/>
      <c r="H20" s="34"/>
      <c r="I20" s="34"/>
    </row>
    <row r="21" spans="1:9" ht="15" customHeight="1" x14ac:dyDescent="0.25">
      <c r="A21" s="300" t="s">
        <v>199</v>
      </c>
      <c r="B21" s="473" t="str">
        <f>""</f>
        <v/>
      </c>
      <c r="C21" s="474"/>
      <c r="D21" s="474"/>
      <c r="E21" s="450" t="str">
        <f>""</f>
        <v/>
      </c>
      <c r="F21" s="450"/>
      <c r="G21" s="451"/>
      <c r="H21" s="34"/>
      <c r="I21" s="34"/>
    </row>
    <row r="22" spans="1:9" ht="15" customHeight="1" x14ac:dyDescent="0.25">
      <c r="A22" s="87"/>
      <c r="B22" s="465" t="str">
        <f>""</f>
        <v/>
      </c>
      <c r="C22" s="450"/>
      <c r="D22" s="450"/>
      <c r="E22" s="450" t="str">
        <f>""</f>
        <v/>
      </c>
      <c r="F22" s="450"/>
      <c r="G22" s="451"/>
      <c r="H22" s="34"/>
      <c r="I22" s="34"/>
    </row>
    <row r="23" spans="1:9" ht="15" customHeight="1" thickBot="1" x14ac:dyDescent="0.3">
      <c r="A23" s="300"/>
      <c r="B23" s="464" t="str">
        <f>""</f>
        <v/>
      </c>
      <c r="C23" s="446"/>
      <c r="D23" s="446"/>
      <c r="E23" s="446" t="str">
        <f>""</f>
        <v/>
      </c>
      <c r="F23" s="446"/>
      <c r="G23" s="447"/>
      <c r="H23" s="34"/>
      <c r="I23" s="34"/>
    </row>
    <row r="24" spans="1:9" ht="15" customHeight="1" x14ac:dyDescent="0.25">
      <c r="A24" s="300"/>
      <c r="B24" s="87"/>
      <c r="C24" s="87"/>
      <c r="D24" s="87"/>
      <c r="E24" s="87"/>
      <c r="F24" s="87"/>
      <c r="G24" s="87"/>
      <c r="H24" s="34"/>
      <c r="I24" s="34"/>
    </row>
    <row r="25" spans="1:9" ht="15" customHeight="1" x14ac:dyDescent="0.25">
      <c r="A25" s="300"/>
      <c r="B25" s="87"/>
      <c r="C25" s="87"/>
      <c r="D25" s="87"/>
      <c r="E25" s="87"/>
      <c r="F25" s="87"/>
      <c r="G25" s="87"/>
      <c r="H25" s="34"/>
      <c r="I25" s="34"/>
    </row>
    <row r="26" spans="1:9" s="302" customFormat="1" ht="15" customHeight="1" x14ac:dyDescent="0.25">
      <c r="A26" s="50" t="s">
        <v>200</v>
      </c>
      <c r="B26" s="452" t="str">
        <f>""</f>
        <v/>
      </c>
      <c r="C26" s="453"/>
      <c r="D26" s="453"/>
      <c r="E26" s="453"/>
      <c r="F26" s="453"/>
      <c r="G26" s="454"/>
      <c r="H26" s="7"/>
      <c r="I26" s="7"/>
    </row>
    <row r="27" spans="1:9" ht="15" customHeight="1" x14ac:dyDescent="0.25">
      <c r="A27" s="100"/>
      <c r="B27" s="87"/>
      <c r="C27" s="87"/>
      <c r="D27" s="87"/>
      <c r="E27" s="87"/>
      <c r="F27" s="87"/>
      <c r="G27" s="87"/>
    </row>
    <row r="28" spans="1:9" ht="15" customHeight="1" thickBot="1" x14ac:dyDescent="0.3">
      <c r="A28" s="50"/>
      <c r="B28" s="208"/>
      <c r="C28" s="208"/>
      <c r="D28" s="87"/>
      <c r="E28" s="87"/>
      <c r="F28" s="87"/>
      <c r="G28" s="87"/>
    </row>
    <row r="29" spans="1:9" ht="30" customHeight="1" x14ac:dyDescent="0.25">
      <c r="A29" s="48" t="s">
        <v>208</v>
      </c>
      <c r="B29" s="458" t="s">
        <v>243</v>
      </c>
      <c r="C29" s="459"/>
      <c r="D29" s="460"/>
      <c r="E29" s="461" t="s">
        <v>245</v>
      </c>
      <c r="F29" s="462"/>
      <c r="G29" s="463"/>
    </row>
    <row r="30" spans="1:9" ht="15" customHeight="1" x14ac:dyDescent="0.25">
      <c r="A30" s="50"/>
      <c r="B30" s="473" t="str">
        <f>""</f>
        <v/>
      </c>
      <c r="C30" s="474"/>
      <c r="D30" s="474"/>
      <c r="E30" s="450" t="str">
        <f>""</f>
        <v/>
      </c>
      <c r="F30" s="450"/>
      <c r="G30" s="451"/>
    </row>
    <row r="31" spans="1:9" ht="15" customHeight="1" x14ac:dyDescent="0.25">
      <c r="A31" s="86"/>
      <c r="B31" s="465" t="str">
        <f>""</f>
        <v/>
      </c>
      <c r="C31" s="450"/>
      <c r="D31" s="450"/>
      <c r="E31" s="450" t="str">
        <f>""</f>
        <v/>
      </c>
      <c r="F31" s="450"/>
      <c r="G31" s="451"/>
    </row>
    <row r="32" spans="1:9" ht="15" customHeight="1" thickBot="1" x14ac:dyDescent="0.3">
      <c r="A32" s="86"/>
      <c r="B32" s="464" t="str">
        <f>""</f>
        <v/>
      </c>
      <c r="C32" s="446"/>
      <c r="D32" s="446"/>
      <c r="E32" s="446" t="str">
        <f>""</f>
        <v/>
      </c>
      <c r="F32" s="446"/>
      <c r="G32" s="447"/>
    </row>
    <row r="33" spans="1:9" ht="15" customHeight="1" x14ac:dyDescent="0.25">
      <c r="A33" s="86"/>
      <c r="B33" s="50"/>
      <c r="C33" s="208"/>
      <c r="D33" s="87"/>
      <c r="E33" s="87"/>
      <c r="F33" s="87"/>
      <c r="G33" s="87"/>
    </row>
    <row r="34" spans="1:9" ht="15" customHeight="1" thickBot="1" x14ac:dyDescent="0.3">
      <c r="A34" s="300" t="s">
        <v>201</v>
      </c>
      <c r="B34" s="87"/>
      <c r="C34" s="87"/>
      <c r="D34" s="87"/>
      <c r="E34" s="87"/>
      <c r="F34" s="87"/>
      <c r="G34" s="87"/>
    </row>
    <row r="35" spans="1:9" ht="30" customHeight="1" x14ac:dyDescent="0.25">
      <c r="A35" s="48" t="s">
        <v>209</v>
      </c>
      <c r="B35" s="437" t="s">
        <v>243</v>
      </c>
      <c r="C35" s="438"/>
      <c r="D35" s="438"/>
      <c r="E35" s="439" t="s">
        <v>246</v>
      </c>
      <c r="F35" s="439"/>
      <c r="G35" s="440"/>
    </row>
    <row r="36" spans="1:9" ht="15" customHeight="1" x14ac:dyDescent="0.25">
      <c r="A36" s="50" t="s">
        <v>202</v>
      </c>
      <c r="B36" s="448" t="str">
        <f>""</f>
        <v/>
      </c>
      <c r="C36" s="449"/>
      <c r="D36" s="449"/>
      <c r="E36" s="450" t="str">
        <f>""</f>
        <v/>
      </c>
      <c r="F36" s="450"/>
      <c r="G36" s="451"/>
    </row>
    <row r="37" spans="1:9" ht="15" customHeight="1" x14ac:dyDescent="0.25">
      <c r="A37" s="86"/>
      <c r="B37" s="448" t="str">
        <f>""</f>
        <v/>
      </c>
      <c r="C37" s="449"/>
      <c r="D37" s="449"/>
      <c r="E37" s="450" t="str">
        <f>""</f>
        <v/>
      </c>
      <c r="F37" s="450"/>
      <c r="G37" s="451"/>
    </row>
    <row r="38" spans="1:9" ht="15" customHeight="1" thickBot="1" x14ac:dyDescent="0.3">
      <c r="A38" s="86"/>
      <c r="B38" s="444" t="str">
        <f>""</f>
        <v/>
      </c>
      <c r="C38" s="445"/>
      <c r="D38" s="445"/>
      <c r="E38" s="446" t="str">
        <f>""</f>
        <v/>
      </c>
      <c r="F38" s="446"/>
      <c r="G38" s="447"/>
    </row>
    <row r="39" spans="1:9" ht="15" customHeight="1" x14ac:dyDescent="0.25">
      <c r="A39" s="86"/>
      <c r="B39" s="50"/>
      <c r="C39" s="50"/>
      <c r="D39" s="87"/>
      <c r="E39" s="87"/>
      <c r="F39" s="87"/>
      <c r="G39" s="87"/>
    </row>
    <row r="40" spans="1:9" ht="15" customHeight="1" thickBot="1" x14ac:dyDescent="0.3">
      <c r="A40" s="100"/>
      <c r="B40" s="87"/>
      <c r="C40" s="87"/>
      <c r="D40" s="87"/>
      <c r="E40" s="87"/>
      <c r="F40" s="87"/>
      <c r="G40" s="87"/>
    </row>
    <row r="41" spans="1:9" ht="15" customHeight="1" x14ac:dyDescent="0.25">
      <c r="A41" s="50" t="s">
        <v>203</v>
      </c>
      <c r="B41" s="469" t="s">
        <v>210</v>
      </c>
      <c r="C41" s="470"/>
      <c r="D41" s="455" t="str">
        <f>""</f>
        <v/>
      </c>
      <c r="E41" s="456"/>
    </row>
    <row r="42" spans="1:9" ht="15" customHeight="1" thickBot="1" x14ac:dyDescent="0.3">
      <c r="A42" s="50"/>
      <c r="B42" s="471" t="s">
        <v>211</v>
      </c>
      <c r="C42" s="472"/>
      <c r="D42" s="442" t="str">
        <f>""</f>
        <v/>
      </c>
      <c r="E42" s="443"/>
    </row>
    <row r="43" spans="1:9" ht="15" customHeight="1" x14ac:dyDescent="0.25">
      <c r="A43" s="300"/>
      <c r="B43" s="87"/>
      <c r="C43" s="87"/>
      <c r="D43" s="87"/>
      <c r="E43" s="87"/>
      <c r="F43" s="87"/>
      <c r="G43" s="87"/>
    </row>
    <row r="44" spans="1:9" s="302" customFormat="1" ht="15" customHeight="1" x14ac:dyDescent="0.25">
      <c r="A44" s="50" t="s">
        <v>204</v>
      </c>
      <c r="B44" s="424" t="str">
        <f>""</f>
        <v/>
      </c>
      <c r="C44" s="424"/>
      <c r="D44" s="424"/>
      <c r="E44" s="100"/>
      <c r="F44" s="100"/>
      <c r="G44" s="100"/>
      <c r="H44" s="7"/>
      <c r="I44" s="7"/>
    </row>
    <row r="45" spans="1:9" s="302" customFormat="1" ht="12" customHeight="1" x14ac:dyDescent="0.25">
      <c r="A45" s="300"/>
      <c r="B45" s="100"/>
      <c r="C45" s="100"/>
      <c r="D45" s="100"/>
      <c r="E45" s="100"/>
      <c r="F45" s="100"/>
      <c r="G45" s="100"/>
      <c r="H45" s="7"/>
      <c r="I45" s="7"/>
    </row>
    <row r="46" spans="1:9" s="302" customFormat="1" ht="24.75" customHeight="1" x14ac:dyDescent="0.25">
      <c r="A46" s="50" t="s">
        <v>408</v>
      </c>
      <c r="B46" s="457" t="str">
        <f>""</f>
        <v/>
      </c>
      <c r="C46" s="457"/>
      <c r="D46" s="304"/>
      <c r="E46" s="100"/>
      <c r="F46" s="100"/>
      <c r="G46" s="100"/>
      <c r="H46" s="7"/>
      <c r="I46" s="7"/>
    </row>
    <row r="47" spans="1:9" s="302" customFormat="1" ht="15" customHeight="1" x14ac:dyDescent="0.25">
      <c r="A47" s="50"/>
      <c r="B47" s="50"/>
      <c r="C47" s="100"/>
      <c r="D47" s="100"/>
      <c r="E47" s="100"/>
      <c r="F47" s="100"/>
      <c r="G47" s="100"/>
      <c r="H47" s="7"/>
      <c r="I47" s="7"/>
    </row>
    <row r="48" spans="1:9" s="302" customFormat="1" ht="15" customHeight="1" x14ac:dyDescent="0.25">
      <c r="A48" s="427" t="s">
        <v>409</v>
      </c>
      <c r="B48" s="427"/>
      <c r="C48" s="427"/>
      <c r="D48" s="427"/>
      <c r="E48" s="427"/>
      <c r="F48" s="427"/>
      <c r="G48" s="427"/>
      <c r="H48" s="7"/>
      <c r="I48" s="7"/>
    </row>
    <row r="49" spans="1:9" s="302" customFormat="1" ht="15" customHeight="1" x14ac:dyDescent="0.25">
      <c r="A49" s="452" t="str">
        <f>""</f>
        <v/>
      </c>
      <c r="B49" s="453"/>
      <c r="C49" s="453"/>
      <c r="D49" s="453"/>
      <c r="E49" s="453"/>
      <c r="F49" s="453"/>
      <c r="G49" s="454"/>
      <c r="H49" s="301"/>
      <c r="I49" s="301"/>
    </row>
    <row r="50" spans="1:9" s="302" customFormat="1" ht="15" customHeight="1" x14ac:dyDescent="0.25">
      <c r="A50" s="50"/>
      <c r="B50" s="50"/>
      <c r="C50" s="100"/>
      <c r="D50" s="100"/>
      <c r="E50" s="100"/>
      <c r="F50" s="100"/>
      <c r="G50" s="100"/>
      <c r="H50" s="7"/>
      <c r="I50" s="7"/>
    </row>
    <row r="51" spans="1:9" s="302" customFormat="1" ht="15" customHeight="1" x14ac:dyDescent="0.25">
      <c r="A51" s="50" t="s">
        <v>205</v>
      </c>
      <c r="B51" s="424" t="str">
        <f>""</f>
        <v/>
      </c>
      <c r="C51" s="424"/>
      <c r="D51" s="424"/>
      <c r="E51" s="424"/>
      <c r="F51" s="100"/>
      <c r="G51" s="100"/>
      <c r="H51" s="7"/>
      <c r="I51" s="7"/>
    </row>
    <row r="52" spans="1:9" s="302" customFormat="1" ht="15" customHeight="1" x14ac:dyDescent="0.25">
      <c r="A52" s="50"/>
      <c r="B52" s="424"/>
      <c r="C52" s="424"/>
      <c r="D52" s="424"/>
      <c r="E52" s="424"/>
      <c r="F52" s="100"/>
      <c r="G52" s="100"/>
      <c r="H52" s="7"/>
      <c r="I52" s="7"/>
    </row>
    <row r="53" spans="1:9" s="302" customFormat="1" ht="15" customHeight="1" x14ac:dyDescent="0.25">
      <c r="A53" s="50"/>
      <c r="B53" s="424"/>
      <c r="C53" s="424"/>
      <c r="D53" s="424"/>
      <c r="E53" s="424"/>
      <c r="F53" s="100"/>
      <c r="G53" s="100"/>
      <c r="H53" s="7"/>
      <c r="I53" s="7"/>
    </row>
    <row r="54" spans="1:9" s="302" customFormat="1" ht="15" customHeight="1" x14ac:dyDescent="0.25">
      <c r="A54" s="300"/>
      <c r="B54" s="50"/>
      <c r="C54" s="50"/>
      <c r="D54" s="50"/>
      <c r="E54" s="50"/>
      <c r="F54" s="100"/>
      <c r="G54" s="100"/>
      <c r="H54" s="7"/>
      <c r="I54" s="7"/>
    </row>
    <row r="55" spans="1:9" s="302" customFormat="1" ht="15" customHeight="1" x14ac:dyDescent="0.25">
      <c r="A55" s="300"/>
      <c r="B55" s="50"/>
      <c r="C55" s="50"/>
      <c r="D55" s="50"/>
      <c r="E55" s="50"/>
      <c r="F55" s="100"/>
      <c r="G55" s="100"/>
      <c r="H55" s="7"/>
      <c r="I55" s="7"/>
    </row>
    <row r="56" spans="1:9" ht="27.6" x14ac:dyDescent="0.25">
      <c r="A56" s="48" t="s">
        <v>410</v>
      </c>
      <c r="B56" s="441" t="str">
        <f>""</f>
        <v/>
      </c>
      <c r="C56" s="441"/>
      <c r="D56" s="49"/>
      <c r="E56" s="49"/>
      <c r="F56" s="49"/>
      <c r="G56" s="49"/>
      <c r="H56" s="34"/>
      <c r="I56" s="34"/>
    </row>
    <row r="57" spans="1:9" ht="15" customHeight="1" x14ac:dyDescent="0.25">
      <c r="A57" s="50"/>
      <c r="B57" s="91"/>
      <c r="C57" s="86"/>
      <c r="D57" s="208"/>
      <c r="E57" s="208"/>
      <c r="F57" s="87"/>
      <c r="G57" s="87"/>
      <c r="H57" s="34"/>
      <c r="I57" s="34"/>
    </row>
    <row r="58" spans="1:9" s="302" customFormat="1" ht="15" customHeight="1" x14ac:dyDescent="0.25">
      <c r="A58" s="50" t="s">
        <v>232</v>
      </c>
      <c r="B58" s="417" t="str">
        <f>""</f>
        <v/>
      </c>
      <c r="C58" s="417"/>
      <c r="D58" s="86"/>
      <c r="E58" s="86"/>
      <c r="F58" s="86"/>
      <c r="G58" s="86"/>
      <c r="H58" s="7"/>
      <c r="I58" s="7"/>
    </row>
    <row r="59" spans="1:9" s="302" customFormat="1" ht="15" customHeight="1" x14ac:dyDescent="0.25">
      <c r="A59" s="50"/>
      <c r="B59" s="91"/>
      <c r="C59" s="86"/>
      <c r="D59" s="86"/>
      <c r="E59" s="86"/>
      <c r="F59" s="86"/>
      <c r="G59" s="86"/>
      <c r="H59" s="7"/>
      <c r="I59" s="7"/>
    </row>
    <row r="60" spans="1:9" s="302" customFormat="1" ht="15" customHeight="1" x14ac:dyDescent="0.25">
      <c r="A60" s="50" t="s">
        <v>393</v>
      </c>
      <c r="B60" s="432" t="str">
        <f>""</f>
        <v/>
      </c>
      <c r="C60" s="432"/>
      <c r="D60" s="86"/>
      <c r="E60" s="86"/>
      <c r="F60" s="86"/>
      <c r="G60" s="86"/>
      <c r="H60" s="7"/>
      <c r="I60" s="7"/>
    </row>
    <row r="61" spans="1:9" s="302" customFormat="1" ht="15" customHeight="1" x14ac:dyDescent="0.25">
      <c r="A61" s="50"/>
      <c r="B61" s="91"/>
      <c r="C61" s="86"/>
      <c r="D61" s="86"/>
      <c r="E61" s="86"/>
      <c r="F61" s="86"/>
      <c r="G61" s="86"/>
      <c r="H61" s="7"/>
      <c r="I61" s="7"/>
    </row>
    <row r="62" spans="1:9" s="302" customFormat="1" ht="15" customHeight="1" x14ac:dyDescent="0.25">
      <c r="A62" s="100"/>
      <c r="B62" s="100"/>
      <c r="C62" s="50"/>
      <c r="D62" s="50"/>
      <c r="E62" s="50"/>
      <c r="F62" s="100"/>
      <c r="G62" s="100"/>
      <c r="H62" s="7"/>
      <c r="I62" s="7"/>
    </row>
    <row r="63" spans="1:9" s="302" customFormat="1" ht="15" customHeight="1" x14ac:dyDescent="0.25">
      <c r="A63" s="50" t="s">
        <v>411</v>
      </c>
      <c r="B63" s="410" t="s">
        <v>480</v>
      </c>
      <c r="C63" s="411"/>
      <c r="D63" s="411"/>
      <c r="E63" s="305"/>
      <c r="F63" s="305"/>
      <c r="G63" s="297"/>
      <c r="H63" s="7"/>
      <c r="I63" s="7"/>
    </row>
    <row r="64" spans="1:9" s="302" customFormat="1" ht="15" customHeight="1" x14ac:dyDescent="0.25">
      <c r="A64" s="100"/>
      <c r="B64" s="413" t="str">
        <f>A7</f>
        <v/>
      </c>
      <c r="C64" s="414"/>
      <c r="D64" s="414"/>
      <c r="E64" s="414"/>
      <c r="F64" s="414"/>
      <c r="G64" s="415"/>
      <c r="H64" s="7"/>
      <c r="I64" s="7"/>
    </row>
    <row r="65" spans="1:9" s="302" customFormat="1" ht="58.5" customHeight="1" x14ac:dyDescent="0.25">
      <c r="A65" s="100"/>
      <c r="B65" s="423" t="s">
        <v>251</v>
      </c>
      <c r="C65" s="424"/>
      <c r="D65" s="424"/>
      <c r="E65" s="424"/>
      <c r="F65" s="424"/>
      <c r="G65" s="425"/>
      <c r="H65" s="7"/>
      <c r="I65" s="7"/>
    </row>
    <row r="66" spans="1:9" s="302" customFormat="1" ht="15" customHeight="1" x14ac:dyDescent="0.25">
      <c r="A66" s="50"/>
      <c r="B66" s="426" t="str">
        <f>""</f>
        <v/>
      </c>
      <c r="C66" s="427"/>
      <c r="D66" s="427"/>
      <c r="E66" s="427"/>
      <c r="F66" s="427"/>
      <c r="G66" s="428"/>
      <c r="H66" s="7"/>
      <c r="I66" s="7"/>
    </row>
    <row r="67" spans="1:9" s="302" customFormat="1" ht="15" customHeight="1" x14ac:dyDescent="0.25">
      <c r="A67" s="50"/>
      <c r="B67" s="50"/>
      <c r="C67" s="50"/>
      <c r="D67" s="50"/>
      <c r="E67" s="50"/>
      <c r="F67" s="100"/>
      <c r="G67" s="100"/>
      <c r="H67" s="7"/>
      <c r="I67" s="7"/>
    </row>
    <row r="68" spans="1:9" s="302" customFormat="1" ht="15" customHeight="1" x14ac:dyDescent="0.25">
      <c r="A68" s="50" t="s">
        <v>233</v>
      </c>
      <c r="B68" s="433" t="s">
        <v>234</v>
      </c>
      <c r="C68" s="434"/>
      <c r="D68" s="434"/>
      <c r="E68" s="434"/>
      <c r="F68" s="434"/>
      <c r="G68" s="435"/>
      <c r="H68" s="7"/>
      <c r="I68" s="7"/>
    </row>
    <row r="69" spans="1:9" s="302" customFormat="1" ht="15" customHeight="1" x14ac:dyDescent="0.25">
      <c r="A69" s="50"/>
      <c r="B69" s="429" t="str">
        <f>B66</f>
        <v/>
      </c>
      <c r="C69" s="430"/>
      <c r="D69" s="430"/>
      <c r="E69" s="430"/>
      <c r="F69" s="430"/>
      <c r="G69" s="431"/>
      <c r="H69" s="7"/>
      <c r="I69" s="7"/>
    </row>
    <row r="70" spans="1:9" s="302" customFormat="1" ht="73.5" customHeight="1" x14ac:dyDescent="0.25">
      <c r="A70" s="50"/>
      <c r="B70" s="416" t="s">
        <v>252</v>
      </c>
      <c r="C70" s="417"/>
      <c r="D70" s="417"/>
      <c r="E70" s="417"/>
      <c r="F70" s="417"/>
      <c r="G70" s="418"/>
      <c r="H70" s="7"/>
      <c r="I70" s="7"/>
    </row>
    <row r="71" spans="1:9" s="302" customFormat="1" ht="15" customHeight="1" x14ac:dyDescent="0.25">
      <c r="A71" s="50"/>
      <c r="B71" s="429" t="str">
        <f>B69</f>
        <v/>
      </c>
      <c r="C71" s="430"/>
      <c r="D71" s="430"/>
      <c r="E71" s="430"/>
      <c r="F71" s="430"/>
      <c r="G71" s="431"/>
      <c r="H71" s="7"/>
      <c r="I71" s="7"/>
    </row>
    <row r="72" spans="1:9" s="302" customFormat="1" ht="27.75" customHeight="1" x14ac:dyDescent="0.25">
      <c r="A72" s="50"/>
      <c r="B72" s="419" t="s">
        <v>240</v>
      </c>
      <c r="C72" s="420"/>
      <c r="D72" s="420"/>
      <c r="E72" s="420"/>
      <c r="F72" s="420"/>
      <c r="G72" s="421"/>
      <c r="H72" s="7"/>
      <c r="I72" s="7"/>
    </row>
    <row r="73" spans="1:9" s="302" customFormat="1" ht="15" customHeight="1" x14ac:dyDescent="0.25">
      <c r="A73" s="300"/>
      <c r="B73" s="50"/>
      <c r="C73" s="50"/>
      <c r="D73" s="50"/>
      <c r="E73" s="50"/>
      <c r="F73" s="100"/>
      <c r="G73" s="100"/>
      <c r="H73" s="7"/>
      <c r="I73" s="7"/>
    </row>
    <row r="74" spans="1:9" s="302" customFormat="1" ht="15" customHeight="1" x14ac:dyDescent="0.25">
      <c r="A74" s="300"/>
      <c r="B74" s="100"/>
      <c r="C74" s="100"/>
      <c r="D74" s="100"/>
      <c r="E74" s="100"/>
      <c r="F74" s="100"/>
      <c r="G74" s="100"/>
      <c r="H74" s="7"/>
      <c r="I74" s="7"/>
    </row>
    <row r="75" spans="1:9" s="302" customFormat="1" ht="15" customHeight="1" x14ac:dyDescent="0.25">
      <c r="A75" s="50" t="s">
        <v>412</v>
      </c>
      <c r="B75" s="424" t="str">
        <f>""</f>
        <v/>
      </c>
      <c r="C75" s="424"/>
      <c r="D75" s="424"/>
      <c r="E75" s="50"/>
      <c r="F75" s="100"/>
      <c r="G75" s="100"/>
      <c r="H75" s="7"/>
      <c r="I75" s="7"/>
    </row>
    <row r="76" spans="1:9" s="302" customFormat="1" ht="15" customHeight="1" x14ac:dyDescent="0.25">
      <c r="A76" s="301"/>
      <c r="B76" s="301"/>
      <c r="C76" s="298"/>
      <c r="D76" s="298"/>
      <c r="E76" s="298"/>
      <c r="F76" s="298"/>
      <c r="G76" s="298"/>
      <c r="H76" s="7"/>
      <c r="I76" s="7"/>
    </row>
    <row r="77" spans="1:9" s="302" customFormat="1" ht="15" customHeight="1" x14ac:dyDescent="0.25">
      <c r="A77" s="50" t="s">
        <v>212</v>
      </c>
      <c r="B77" s="424" t="str">
        <f>""</f>
        <v/>
      </c>
      <c r="C77" s="424"/>
      <c r="D77" s="424"/>
      <c r="E77" s="50"/>
      <c r="F77" s="100"/>
      <c r="G77" s="100"/>
      <c r="H77" s="7"/>
      <c r="I77" s="7"/>
    </row>
    <row r="78" spans="1:9" s="302" customFormat="1" ht="15" customHeight="1" x14ac:dyDescent="0.25">
      <c r="A78" s="50"/>
      <c r="B78" s="50"/>
      <c r="C78" s="100"/>
      <c r="D78" s="100"/>
      <c r="E78" s="100"/>
      <c r="F78" s="100"/>
      <c r="G78" s="100"/>
      <c r="H78" s="7"/>
      <c r="I78" s="7"/>
    </row>
    <row r="79" spans="1:9" s="302" customFormat="1" ht="15" customHeight="1" x14ac:dyDescent="0.25">
      <c r="A79" s="50" t="s">
        <v>413</v>
      </c>
      <c r="B79" s="436" t="str">
        <f>""</f>
        <v/>
      </c>
      <c r="C79" s="424"/>
      <c r="D79" s="424"/>
      <c r="E79" s="424"/>
      <c r="F79" s="100"/>
      <c r="G79" s="100"/>
      <c r="H79" s="7"/>
      <c r="I79" s="7"/>
    </row>
    <row r="80" spans="1:9" s="302" customFormat="1" ht="15" customHeight="1" x14ac:dyDescent="0.25">
      <c r="A80" s="50"/>
      <c r="B80" s="86"/>
      <c r="C80" s="100"/>
      <c r="D80" s="100"/>
      <c r="E80" s="100"/>
      <c r="F80" s="100"/>
      <c r="G80" s="100"/>
    </row>
    <row r="81" spans="1:7" s="302" customFormat="1" ht="15" customHeight="1" x14ac:dyDescent="0.25">
      <c r="A81" s="50" t="s">
        <v>206</v>
      </c>
      <c r="B81" s="424" t="str">
        <f>""</f>
        <v/>
      </c>
      <c r="C81" s="424"/>
      <c r="D81" s="424"/>
      <c r="E81" s="424"/>
      <c r="F81" s="100"/>
      <c r="G81" s="100"/>
    </row>
    <row r="82" spans="1:7" s="302" customFormat="1" ht="15" customHeight="1" x14ac:dyDescent="0.25">
      <c r="A82" s="299"/>
      <c r="B82" s="100"/>
      <c r="C82" s="100"/>
      <c r="D82" s="100"/>
      <c r="E82" s="100"/>
      <c r="F82" s="100"/>
      <c r="G82" s="100"/>
    </row>
    <row r="83" spans="1:7" s="302" customFormat="1" ht="15" customHeight="1" x14ac:dyDescent="0.25">
      <c r="A83" s="100" t="s">
        <v>213</v>
      </c>
      <c r="B83" s="409" t="str">
        <f>""</f>
        <v/>
      </c>
      <c r="C83" s="409"/>
      <c r="D83" s="409"/>
      <c r="E83" s="409"/>
      <c r="F83" s="100"/>
      <c r="G83" s="100"/>
    </row>
    <row r="84" spans="1:7" s="302" customFormat="1" ht="15" customHeight="1" x14ac:dyDescent="0.25">
      <c r="A84" s="100"/>
      <c r="B84" s="100"/>
      <c r="C84" s="100"/>
      <c r="D84" s="100"/>
      <c r="E84" s="100"/>
      <c r="F84" s="100"/>
      <c r="G84" s="100"/>
    </row>
    <row r="85" spans="1:7" s="302" customFormat="1" ht="15" customHeight="1" x14ac:dyDescent="0.25">
      <c r="A85" s="100" t="s">
        <v>414</v>
      </c>
      <c r="B85" s="409" t="str">
        <f>""</f>
        <v/>
      </c>
      <c r="C85" s="409"/>
      <c r="D85" s="409"/>
      <c r="E85" s="100"/>
      <c r="F85" s="100"/>
      <c r="G85" s="100"/>
    </row>
    <row r="86" spans="1:7" s="302" customFormat="1" ht="15" customHeight="1" x14ac:dyDescent="0.25">
      <c r="A86" s="100"/>
      <c r="B86" s="100"/>
      <c r="C86" s="100"/>
      <c r="D86" s="100"/>
      <c r="E86" s="100"/>
      <c r="F86" s="100"/>
      <c r="G86" s="100"/>
    </row>
    <row r="87" spans="1:7" s="302" customFormat="1" ht="9" customHeight="1" x14ac:dyDescent="0.25">
      <c r="A87" s="100"/>
      <c r="B87" s="100"/>
      <c r="C87" s="100"/>
      <c r="D87" s="100"/>
      <c r="E87" s="100"/>
      <c r="F87" s="100"/>
      <c r="G87" s="100"/>
    </row>
    <row r="88" spans="1:7" s="302" customFormat="1" ht="55.5" customHeight="1" x14ac:dyDescent="0.25">
      <c r="A88" s="100" t="s">
        <v>415</v>
      </c>
      <c r="B88" s="410" t="s">
        <v>481</v>
      </c>
      <c r="C88" s="411"/>
      <c r="D88" s="411"/>
      <c r="E88" s="411"/>
      <c r="F88" s="411"/>
      <c r="G88" s="412"/>
    </row>
    <row r="89" spans="1:7" s="302" customFormat="1" ht="15" customHeight="1" x14ac:dyDescent="0.25">
      <c r="A89" s="100"/>
      <c r="B89" s="413" t="str">
        <f>B71</f>
        <v/>
      </c>
      <c r="C89" s="414"/>
      <c r="D89" s="414"/>
      <c r="E89" s="414"/>
      <c r="F89" s="414"/>
      <c r="G89" s="415"/>
    </row>
    <row r="90" spans="1:7" s="302" customFormat="1" ht="45" customHeight="1" x14ac:dyDescent="0.25">
      <c r="A90" s="100"/>
      <c r="B90" s="416" t="s">
        <v>235</v>
      </c>
      <c r="C90" s="417"/>
      <c r="D90" s="417"/>
      <c r="E90" s="417"/>
      <c r="F90" s="417"/>
      <c r="G90" s="418"/>
    </row>
    <row r="91" spans="1:7" s="302" customFormat="1" ht="28.5" customHeight="1" x14ac:dyDescent="0.25">
      <c r="A91" s="100"/>
      <c r="B91" s="416" t="s">
        <v>237</v>
      </c>
      <c r="C91" s="417"/>
      <c r="D91" s="417"/>
      <c r="E91" s="417"/>
      <c r="F91" s="417"/>
      <c r="G91" s="418"/>
    </row>
    <row r="92" spans="1:7" s="302" customFormat="1" ht="84.75" customHeight="1" x14ac:dyDescent="0.25">
      <c r="A92" s="100"/>
      <c r="B92" s="419" t="s">
        <v>236</v>
      </c>
      <c r="C92" s="420"/>
      <c r="D92" s="420"/>
      <c r="E92" s="420"/>
      <c r="F92" s="420"/>
      <c r="G92" s="421"/>
    </row>
    <row r="93" spans="1:7" s="302" customFormat="1" ht="15" customHeight="1" x14ac:dyDescent="0.25">
      <c r="A93" s="306"/>
      <c r="B93" s="306"/>
      <c r="C93" s="306"/>
      <c r="D93" s="306"/>
      <c r="E93" s="306"/>
      <c r="F93" s="306"/>
      <c r="G93" s="306"/>
    </row>
    <row r="94" spans="1:7" s="302" customFormat="1" ht="15" customHeight="1" x14ac:dyDescent="0.25">
      <c r="A94" s="306"/>
      <c r="B94" s="306"/>
      <c r="C94" s="306"/>
      <c r="D94" s="306"/>
      <c r="E94" s="306"/>
      <c r="F94" s="306"/>
      <c r="G94" s="306"/>
    </row>
    <row r="95" spans="1:7" s="302" customFormat="1" ht="15" customHeight="1" x14ac:dyDescent="0.25">
      <c r="A95" s="306"/>
      <c r="B95" s="422" t="s">
        <v>238</v>
      </c>
      <c r="C95" s="422"/>
      <c r="D95" s="408"/>
      <c r="E95" s="408"/>
      <c r="F95" s="408"/>
      <c r="G95" s="306"/>
    </row>
    <row r="96" spans="1:7" s="302" customFormat="1" ht="15" customHeight="1" x14ac:dyDescent="0.25">
      <c r="A96" s="306"/>
      <c r="B96" s="306"/>
      <c r="C96" s="306"/>
      <c r="D96" s="306"/>
      <c r="E96" s="306"/>
      <c r="F96" s="306"/>
      <c r="G96" s="306"/>
    </row>
    <row r="97" ht="15" customHeight="1" x14ac:dyDescent="0.25"/>
  </sheetData>
  <mergeCells count="65">
    <mergeCell ref="A2:G2"/>
    <mergeCell ref="A48:G48"/>
    <mergeCell ref="B41:C41"/>
    <mergeCell ref="B42:C42"/>
    <mergeCell ref="B21:D21"/>
    <mergeCell ref="E21:G21"/>
    <mergeCell ref="B22:D22"/>
    <mergeCell ref="A7:G7"/>
    <mergeCell ref="B30:D30"/>
    <mergeCell ref="E30:G30"/>
    <mergeCell ref="A10:G10"/>
    <mergeCell ref="A13:G13"/>
    <mergeCell ref="B17:C17"/>
    <mergeCell ref="B20:D20"/>
    <mergeCell ref="E20:G20"/>
    <mergeCell ref="B15:C15"/>
    <mergeCell ref="E31:G31"/>
    <mergeCell ref="B23:D23"/>
    <mergeCell ref="B31:D31"/>
    <mergeCell ref="B32:D32"/>
    <mergeCell ref="E32:G32"/>
    <mergeCell ref="E22:G22"/>
    <mergeCell ref="E23:G23"/>
    <mergeCell ref="B26:G26"/>
    <mergeCell ref="B29:D29"/>
    <mergeCell ref="E29:G29"/>
    <mergeCell ref="B35:D35"/>
    <mergeCell ref="E35:G35"/>
    <mergeCell ref="B56:C56"/>
    <mergeCell ref="D42:E42"/>
    <mergeCell ref="B38:D38"/>
    <mergeCell ref="E38:G38"/>
    <mergeCell ref="B36:D36"/>
    <mergeCell ref="E36:G36"/>
    <mergeCell ref="B37:D37"/>
    <mergeCell ref="E37:G37"/>
    <mergeCell ref="A49:G49"/>
    <mergeCell ref="B51:E53"/>
    <mergeCell ref="D41:E41"/>
    <mergeCell ref="B44:D44"/>
    <mergeCell ref="B46:C46"/>
    <mergeCell ref="B77:D77"/>
    <mergeCell ref="B79:E79"/>
    <mergeCell ref="B81:E81"/>
    <mergeCell ref="B72:G72"/>
    <mergeCell ref="B71:G71"/>
    <mergeCell ref="B75:D75"/>
    <mergeCell ref="B70:G70"/>
    <mergeCell ref="B65:G65"/>
    <mergeCell ref="B66:G66"/>
    <mergeCell ref="B69:G69"/>
    <mergeCell ref="B58:C58"/>
    <mergeCell ref="B60:C60"/>
    <mergeCell ref="B63:D63"/>
    <mergeCell ref="B64:G64"/>
    <mergeCell ref="B68:G68"/>
    <mergeCell ref="D95:F95"/>
    <mergeCell ref="B83:E83"/>
    <mergeCell ref="B85:D85"/>
    <mergeCell ref="B88:G88"/>
    <mergeCell ref="B89:G89"/>
    <mergeCell ref="B90:G90"/>
    <mergeCell ref="B91:G91"/>
    <mergeCell ref="B92:G92"/>
    <mergeCell ref="B95:C95"/>
  </mergeCells>
  <phoneticPr fontId="0" type="noConversion"/>
  <printOptions horizontalCentered="1"/>
  <pageMargins left="0.98425196850393704" right="0.78740157480314965" top="1.29" bottom="0.71" header="0.39370078740157483" footer="0.44"/>
  <pageSetup paperSize="9" scale="80" orientation="portrait" horizontalDpi="4294967295" verticalDpi="1200" r:id="rId1"/>
  <headerFooter alignWithMargins="0">
    <oddHeader>&amp;L&amp;G&amp;R
SSC_Rev 01</oddHeader>
    <oddFooter>&amp;L         OL_</oddFooter>
  </headerFooter>
  <rowBreaks count="2" manualBreakCount="2">
    <brk id="47" max="6" man="1"/>
    <brk id="86" max="6" man="1"/>
  </rowBreaks>
  <colBreaks count="1" manualBreakCount="1">
    <brk id="7" max="1048575" man="1"/>
  </col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397"/>
  <sheetViews>
    <sheetView showGridLines="0" view="pageBreakPreview" zoomScale="90" zoomScaleNormal="90" zoomScaleSheetLayoutView="90" workbookViewId="0">
      <selection activeCell="K7" sqref="K7"/>
    </sheetView>
  </sheetViews>
  <sheetFormatPr baseColWidth="10" defaultColWidth="11.44140625" defaultRowHeight="13.2" x14ac:dyDescent="0.25"/>
  <cols>
    <col min="1" max="1" width="6.44140625" style="342" customWidth="1"/>
    <col min="2" max="2" width="8.44140625" style="342" customWidth="1"/>
    <col min="3" max="3" width="13.88671875" style="342" customWidth="1"/>
    <col min="4" max="4" width="12.44140625" style="342" customWidth="1"/>
    <col min="5" max="5" width="14.44140625" style="342" customWidth="1"/>
    <col min="6" max="6" width="10.5546875" style="342" customWidth="1"/>
    <col min="7" max="7" width="13.33203125" style="342" customWidth="1"/>
    <col min="8" max="8" width="9.109375" style="342" customWidth="1"/>
    <col min="9" max="9" width="9" style="342" customWidth="1"/>
    <col min="10" max="16384" width="11.44140625" style="339"/>
  </cols>
  <sheetData>
    <row r="2" spans="1:14" ht="13.8" thickBot="1" x14ac:dyDescent="0.3"/>
    <row r="3" spans="1:14" customFormat="1" ht="12.75" customHeight="1" x14ac:dyDescent="0.25">
      <c r="A3" s="728"/>
      <c r="B3" s="729"/>
      <c r="C3" s="723" t="s">
        <v>553</v>
      </c>
      <c r="D3" s="723"/>
      <c r="E3" s="724"/>
      <c r="F3" s="742" t="s">
        <v>554</v>
      </c>
      <c r="G3" s="736"/>
      <c r="H3" s="736" t="s">
        <v>557</v>
      </c>
      <c r="I3" s="737"/>
    </row>
    <row r="4" spans="1:14" customFormat="1" x14ac:dyDescent="0.25">
      <c r="A4" s="730"/>
      <c r="B4" s="634"/>
      <c r="C4" s="725"/>
      <c r="D4" s="725"/>
      <c r="E4" s="612"/>
      <c r="F4" s="743" t="s">
        <v>555</v>
      </c>
      <c r="G4" s="738"/>
      <c r="H4" s="738">
        <v>0</v>
      </c>
      <c r="I4" s="739"/>
    </row>
    <row r="5" spans="1:14" customFormat="1" ht="13.8" thickBot="1" x14ac:dyDescent="0.3">
      <c r="A5" s="731"/>
      <c r="B5" s="732"/>
      <c r="C5" s="726"/>
      <c r="D5" s="726"/>
      <c r="E5" s="727"/>
      <c r="F5" s="744" t="s">
        <v>556</v>
      </c>
      <c r="G5" s="745"/>
      <c r="H5" s="740">
        <v>43342</v>
      </c>
      <c r="I5" s="741"/>
      <c r="M5" s="388"/>
      <c r="N5" s="388"/>
    </row>
    <row r="6" spans="1:14" s="327" customFormat="1" ht="21" customHeight="1" thickBot="1" x14ac:dyDescent="0.35">
      <c r="A6" s="667" t="s">
        <v>406</v>
      </c>
      <c r="B6" s="668"/>
      <c r="C6" s="668"/>
      <c r="D6" s="668"/>
      <c r="E6" s="668"/>
      <c r="F6" s="668"/>
      <c r="G6" s="668"/>
      <c r="H6" s="668"/>
      <c r="I6" s="669"/>
    </row>
    <row r="7" spans="1:14" ht="15" customHeight="1" x14ac:dyDescent="0.25">
      <c r="A7" s="86"/>
      <c r="B7" s="86"/>
      <c r="C7" s="92"/>
      <c r="D7" s="92"/>
      <c r="E7" s="92"/>
      <c r="F7" s="92"/>
      <c r="G7" s="92"/>
      <c r="H7" s="92"/>
      <c r="I7" s="92"/>
    </row>
    <row r="8" spans="1:14" ht="15" customHeight="1" x14ac:dyDescent="0.25">
      <c r="A8" s="690" t="s">
        <v>207</v>
      </c>
      <c r="B8" s="690"/>
      <c r="C8" s="690"/>
      <c r="D8" s="49"/>
      <c r="E8" s="49"/>
      <c r="F8" s="49"/>
      <c r="G8" s="49"/>
      <c r="H8" s="49"/>
      <c r="I8" s="92"/>
    </row>
    <row r="9" spans="1:14" ht="15" customHeight="1" x14ac:dyDescent="0.25">
      <c r="A9" s="91"/>
      <c r="B9" s="91"/>
      <c r="C9" s="49"/>
      <c r="D9" s="49"/>
      <c r="E9" s="49"/>
      <c r="F9" s="49"/>
      <c r="G9" s="49"/>
      <c r="H9" s="49"/>
      <c r="I9" s="92"/>
    </row>
    <row r="10" spans="1:14" ht="15" customHeight="1" x14ac:dyDescent="0.25">
      <c r="A10" s="681" t="s">
        <v>239</v>
      </c>
      <c r="B10" s="681"/>
      <c r="C10" s="681"/>
      <c r="D10" s="51"/>
      <c r="E10" s="51"/>
      <c r="F10" s="51"/>
      <c r="G10" s="51"/>
      <c r="H10" s="51"/>
      <c r="I10" s="92"/>
    </row>
    <row r="11" spans="1:14" s="37" customFormat="1" ht="15" customHeight="1" x14ac:dyDescent="0.25">
      <c r="A11" s="487" t="str">
        <f>'Informacion General'!A7</f>
        <v/>
      </c>
      <c r="B11" s="519"/>
      <c r="C11" s="519"/>
      <c r="D11" s="519"/>
      <c r="E11" s="519"/>
      <c r="F11" s="519"/>
      <c r="G11" s="519"/>
      <c r="H11" s="519"/>
      <c r="I11" s="488"/>
    </row>
    <row r="12" spans="1:14" ht="15" customHeight="1" x14ac:dyDescent="0.25">
      <c r="A12" s="97"/>
      <c r="B12" s="97"/>
      <c r="C12" s="51"/>
      <c r="D12" s="51"/>
      <c r="E12" s="51"/>
      <c r="F12" s="51"/>
      <c r="G12" s="51"/>
      <c r="H12" s="51"/>
      <c r="I12" s="92"/>
    </row>
    <row r="13" spans="1:14" ht="15" customHeight="1" x14ac:dyDescent="0.25">
      <c r="A13" s="681" t="s">
        <v>485</v>
      </c>
      <c r="B13" s="681"/>
      <c r="C13" s="681"/>
      <c r="D13" s="681"/>
      <c r="E13" s="51"/>
      <c r="F13" s="51"/>
      <c r="G13" s="51"/>
      <c r="H13" s="51"/>
      <c r="I13" s="92"/>
    </row>
    <row r="14" spans="1:14" s="37" customFormat="1" ht="15" customHeight="1" x14ac:dyDescent="0.25">
      <c r="A14" s="487" t="str">
        <f>'Informacion General'!A10</f>
        <v/>
      </c>
      <c r="B14" s="519"/>
      <c r="C14" s="519"/>
      <c r="D14" s="519"/>
      <c r="E14" s="519"/>
      <c r="F14" s="519"/>
      <c r="G14" s="519"/>
      <c r="H14" s="519"/>
      <c r="I14" s="488"/>
    </row>
    <row r="15" spans="1:14" ht="15" customHeight="1" x14ac:dyDescent="0.25">
      <c r="A15" s="51"/>
      <c r="B15" s="51"/>
      <c r="C15" s="51"/>
      <c r="D15" s="51"/>
      <c r="E15" s="51"/>
      <c r="F15" s="51"/>
      <c r="G15" s="51"/>
      <c r="H15" s="51"/>
      <c r="I15" s="92"/>
    </row>
    <row r="16" spans="1:14" ht="15" customHeight="1" x14ac:dyDescent="0.25">
      <c r="A16" s="681" t="s">
        <v>407</v>
      </c>
      <c r="B16" s="681"/>
      <c r="C16" s="681"/>
      <c r="D16" s="51"/>
      <c r="E16" s="51"/>
      <c r="F16" s="51"/>
      <c r="G16" s="51"/>
      <c r="H16" s="51"/>
      <c r="I16" s="92"/>
    </row>
    <row r="17" spans="1:9" s="37" customFormat="1" ht="15" customHeight="1" x14ac:dyDescent="0.25">
      <c r="A17" s="487" t="str">
        <f>'Informacion General'!A13</f>
        <v/>
      </c>
      <c r="B17" s="519"/>
      <c r="C17" s="519"/>
      <c r="D17" s="519"/>
      <c r="E17" s="519"/>
      <c r="F17" s="519"/>
      <c r="G17" s="519"/>
      <c r="H17" s="519"/>
      <c r="I17" s="488"/>
    </row>
    <row r="18" spans="1:9" ht="15" customHeight="1" x14ac:dyDescent="0.25">
      <c r="A18" s="51"/>
      <c r="B18" s="51"/>
      <c r="C18" s="51"/>
      <c r="D18" s="51"/>
      <c r="E18" s="51"/>
      <c r="F18" s="51"/>
      <c r="G18" s="51"/>
      <c r="H18" s="51"/>
      <c r="I18" s="92"/>
    </row>
    <row r="19" spans="1:9" ht="15" customHeight="1" x14ac:dyDescent="0.25">
      <c r="A19" s="486" t="s">
        <v>377</v>
      </c>
      <c r="B19" s="486"/>
      <c r="C19" s="486"/>
      <c r="D19" s="328"/>
      <c r="E19" s="487"/>
      <c r="F19" s="488"/>
      <c r="G19" s="92"/>
      <c r="H19" s="51"/>
      <c r="I19" s="92"/>
    </row>
    <row r="20" spans="1:9" ht="15" customHeight="1" x14ac:dyDescent="0.25">
      <c r="A20" s="86"/>
      <c r="B20" s="86"/>
      <c r="C20" s="49"/>
      <c r="D20" s="49"/>
      <c r="E20" s="51"/>
      <c r="F20" s="51"/>
      <c r="G20" s="49"/>
      <c r="H20" s="49"/>
      <c r="I20" s="92"/>
    </row>
    <row r="21" spans="1:9" s="37" customFormat="1" ht="15" customHeight="1" x14ac:dyDescent="0.25">
      <c r="A21" s="486" t="s">
        <v>197</v>
      </c>
      <c r="B21" s="486"/>
      <c r="C21" s="86"/>
      <c r="D21" s="92"/>
      <c r="E21" s="486" t="str">
        <f>'Informacion General'!B17</f>
        <v/>
      </c>
      <c r="F21" s="486"/>
      <c r="G21" s="92"/>
      <c r="H21" s="49"/>
      <c r="I21" s="49"/>
    </row>
    <row r="22" spans="1:9" ht="15" customHeight="1" thickBot="1" x14ac:dyDescent="0.3">
      <c r="A22" s="49"/>
      <c r="B22" s="49"/>
      <c r="C22" s="49"/>
      <c r="D22" s="49"/>
      <c r="E22" s="49"/>
      <c r="F22" s="49"/>
      <c r="G22" s="49"/>
      <c r="H22" s="49"/>
      <c r="I22" s="92"/>
    </row>
    <row r="23" spans="1:9" s="37" customFormat="1" ht="15" customHeight="1" x14ac:dyDescent="0.25">
      <c r="A23" s="486" t="s">
        <v>198</v>
      </c>
      <c r="B23" s="486"/>
      <c r="C23" s="486"/>
      <c r="D23" s="662"/>
      <c r="E23" s="678" t="s">
        <v>243</v>
      </c>
      <c r="F23" s="679"/>
      <c r="G23" s="680"/>
      <c r="H23" s="676" t="s">
        <v>244</v>
      </c>
      <c r="I23" s="677"/>
    </row>
    <row r="24" spans="1:9" s="37" customFormat="1" ht="15" customHeight="1" x14ac:dyDescent="0.25">
      <c r="A24" s="486" t="s">
        <v>199</v>
      </c>
      <c r="B24" s="486"/>
      <c r="C24" s="486"/>
      <c r="D24" s="662"/>
      <c r="E24" s="670" t="str">
        <f>'Informacion General'!B21</f>
        <v/>
      </c>
      <c r="F24" s="519"/>
      <c r="G24" s="488"/>
      <c r="H24" s="487" t="str">
        <f>'Informacion General'!E21</f>
        <v/>
      </c>
      <c r="I24" s="661"/>
    </row>
    <row r="25" spans="1:9" s="37" customFormat="1" ht="15" customHeight="1" x14ac:dyDescent="0.25">
      <c r="A25" s="49"/>
      <c r="B25" s="49"/>
      <c r="C25" s="49"/>
      <c r="D25" s="51"/>
      <c r="E25" s="670" t="str">
        <f>'Informacion General'!B22</f>
        <v/>
      </c>
      <c r="F25" s="519"/>
      <c r="G25" s="488"/>
      <c r="H25" s="487" t="str">
        <f>'Informacion General'!E22</f>
        <v/>
      </c>
      <c r="I25" s="661"/>
    </row>
    <row r="26" spans="1:9" s="37" customFormat="1" ht="15" customHeight="1" thickBot="1" x14ac:dyDescent="0.3">
      <c r="A26" s="86"/>
      <c r="B26" s="86"/>
      <c r="C26" s="92"/>
      <c r="D26" s="92"/>
      <c r="E26" s="673" t="str">
        <f>'Informacion General'!B23</f>
        <v/>
      </c>
      <c r="F26" s="674"/>
      <c r="G26" s="675"/>
      <c r="H26" s="671" t="str">
        <f>'Informacion General'!E23</f>
        <v/>
      </c>
      <c r="I26" s="672"/>
    </row>
    <row r="27" spans="1:9" s="37" customFormat="1" ht="15" customHeight="1" x14ac:dyDescent="0.25">
      <c r="A27" s="92"/>
      <c r="B27" s="86"/>
      <c r="C27" s="86"/>
      <c r="D27" s="49"/>
      <c r="E27" s="51"/>
      <c r="F27" s="51"/>
      <c r="G27" s="51"/>
      <c r="H27" s="51"/>
      <c r="I27" s="51"/>
    </row>
    <row r="28" spans="1:9" s="37" customFormat="1" ht="15" customHeight="1" x14ac:dyDescent="0.25">
      <c r="A28" s="92"/>
      <c r="B28" s="86"/>
      <c r="C28" s="86"/>
      <c r="D28" s="49"/>
      <c r="E28" s="51"/>
      <c r="F28" s="51"/>
      <c r="G28" s="51"/>
      <c r="H28" s="51"/>
      <c r="I28" s="51"/>
    </row>
    <row r="29" spans="1:9" s="37" customFormat="1" ht="15" customHeight="1" x14ac:dyDescent="0.25">
      <c r="A29" s="486" t="s">
        <v>200</v>
      </c>
      <c r="B29" s="486"/>
      <c r="C29" s="486"/>
      <c r="D29" s="329"/>
      <c r="E29" s="487" t="str">
        <f>'Informacion General'!B26</f>
        <v/>
      </c>
      <c r="F29" s="519"/>
      <c r="G29" s="519"/>
      <c r="H29" s="519"/>
      <c r="I29" s="488"/>
    </row>
    <row r="30" spans="1:9" s="37" customFormat="1" ht="15" customHeight="1" x14ac:dyDescent="0.25">
      <c r="A30" s="49"/>
      <c r="B30" s="86"/>
      <c r="C30" s="86"/>
      <c r="D30" s="49"/>
      <c r="E30" s="51"/>
      <c r="F30" s="51"/>
      <c r="G30" s="51"/>
      <c r="H30" s="51"/>
      <c r="I30" s="51"/>
    </row>
    <row r="31" spans="1:9" s="37" customFormat="1" ht="15" customHeight="1" thickBot="1" x14ac:dyDescent="0.3">
      <c r="A31" s="49"/>
      <c r="B31" s="86"/>
      <c r="C31" s="86"/>
      <c r="D31" s="83"/>
      <c r="E31" s="51"/>
      <c r="F31" s="51"/>
      <c r="G31" s="51"/>
      <c r="H31" s="51"/>
      <c r="I31" s="51"/>
    </row>
    <row r="32" spans="1:9" s="37" customFormat="1" ht="30" customHeight="1" x14ac:dyDescent="0.25">
      <c r="A32" s="486" t="s">
        <v>208</v>
      </c>
      <c r="B32" s="486"/>
      <c r="C32" s="486"/>
      <c r="D32" s="662"/>
      <c r="E32" s="678" t="s">
        <v>243</v>
      </c>
      <c r="F32" s="679"/>
      <c r="G32" s="680"/>
      <c r="H32" s="676" t="s">
        <v>245</v>
      </c>
      <c r="I32" s="677"/>
    </row>
    <row r="33" spans="1:9" s="37" customFormat="1" ht="15" customHeight="1" x14ac:dyDescent="0.25">
      <c r="A33" s="49"/>
      <c r="B33" s="86"/>
      <c r="C33" s="86"/>
      <c r="D33" s="49"/>
      <c r="E33" s="670" t="str">
        <f>'Informacion General'!B30</f>
        <v/>
      </c>
      <c r="F33" s="519"/>
      <c r="G33" s="488"/>
      <c r="H33" s="487" t="str">
        <f>'Informacion General'!E30</f>
        <v/>
      </c>
      <c r="I33" s="661"/>
    </row>
    <row r="34" spans="1:9" s="37" customFormat="1" ht="15" customHeight="1" x14ac:dyDescent="0.25">
      <c r="A34" s="49"/>
      <c r="B34" s="86"/>
      <c r="C34" s="86"/>
      <c r="D34" s="49"/>
      <c r="E34" s="670" t="str">
        <f>'Informacion General'!B31</f>
        <v/>
      </c>
      <c r="F34" s="519"/>
      <c r="G34" s="488"/>
      <c r="H34" s="487" t="str">
        <f>'Informacion General'!E31</f>
        <v/>
      </c>
      <c r="I34" s="661"/>
    </row>
    <row r="35" spans="1:9" s="37" customFormat="1" ht="15" customHeight="1" thickBot="1" x14ac:dyDescent="0.3">
      <c r="A35" s="49"/>
      <c r="B35" s="86"/>
      <c r="C35" s="86"/>
      <c r="D35" s="49"/>
      <c r="E35" s="673" t="str">
        <f>'Informacion General'!B32</f>
        <v/>
      </c>
      <c r="F35" s="674"/>
      <c r="G35" s="675"/>
      <c r="H35" s="671" t="str">
        <f>'Informacion General'!E32</f>
        <v/>
      </c>
      <c r="I35" s="672"/>
    </row>
    <row r="36" spans="1:9" s="37" customFormat="1" ht="15" customHeight="1" x14ac:dyDescent="0.25">
      <c r="A36" s="49"/>
      <c r="B36" s="86"/>
      <c r="C36" s="86"/>
      <c r="D36" s="86"/>
      <c r="E36" s="83"/>
      <c r="F36" s="49"/>
      <c r="G36" s="49"/>
      <c r="H36" s="49"/>
      <c r="I36" s="49"/>
    </row>
    <row r="37" spans="1:9" s="37" customFormat="1" ht="15" customHeight="1" thickBot="1" x14ac:dyDescent="0.3">
      <c r="A37" s="49"/>
      <c r="B37" s="86" t="s">
        <v>201</v>
      </c>
      <c r="C37" s="86"/>
      <c r="D37" s="49"/>
      <c r="E37" s="49"/>
      <c r="F37" s="49"/>
      <c r="G37" s="49"/>
      <c r="H37" s="49"/>
      <c r="I37" s="49"/>
    </row>
    <row r="38" spans="1:9" s="37" customFormat="1" ht="30" customHeight="1" x14ac:dyDescent="0.25">
      <c r="A38" s="486" t="s">
        <v>209</v>
      </c>
      <c r="B38" s="486"/>
      <c r="C38" s="486"/>
      <c r="D38" s="662"/>
      <c r="E38" s="678" t="s">
        <v>243</v>
      </c>
      <c r="F38" s="679"/>
      <c r="G38" s="680"/>
      <c r="H38" s="676" t="s">
        <v>246</v>
      </c>
      <c r="I38" s="677"/>
    </row>
    <row r="39" spans="1:9" s="37" customFormat="1" ht="15" customHeight="1" x14ac:dyDescent="0.25">
      <c r="A39" s="486" t="s">
        <v>202</v>
      </c>
      <c r="B39" s="486"/>
      <c r="C39" s="486"/>
      <c r="D39" s="662"/>
      <c r="E39" s="670" t="str">
        <f>'Informacion General'!B36</f>
        <v/>
      </c>
      <c r="F39" s="519"/>
      <c r="G39" s="488"/>
      <c r="H39" s="487" t="str">
        <f>'Informacion General'!E36</f>
        <v/>
      </c>
      <c r="I39" s="661"/>
    </row>
    <row r="40" spans="1:9" s="37" customFormat="1" ht="15" customHeight="1" x14ac:dyDescent="0.25">
      <c r="A40" s="486"/>
      <c r="B40" s="486"/>
      <c r="C40" s="486"/>
      <c r="D40" s="662"/>
      <c r="E40" s="670" t="str">
        <f>'Informacion General'!B37</f>
        <v/>
      </c>
      <c r="F40" s="519"/>
      <c r="G40" s="488"/>
      <c r="H40" s="487" t="str">
        <f>'Informacion General'!E37</f>
        <v/>
      </c>
      <c r="I40" s="661"/>
    </row>
    <row r="41" spans="1:9" s="37" customFormat="1" ht="15" customHeight="1" thickBot="1" x14ac:dyDescent="0.3">
      <c r="A41" s="49"/>
      <c r="B41" s="86"/>
      <c r="C41" s="86"/>
      <c r="D41" s="86"/>
      <c r="E41" s="673" t="str">
        <f>'Informacion General'!B38</f>
        <v/>
      </c>
      <c r="F41" s="674"/>
      <c r="G41" s="675"/>
      <c r="H41" s="671" t="str">
        <f>'Informacion General'!E38</f>
        <v/>
      </c>
      <c r="I41" s="672"/>
    </row>
    <row r="42" spans="1:9" s="37" customFormat="1" ht="15" customHeight="1" x14ac:dyDescent="0.25">
      <c r="A42" s="49"/>
      <c r="B42" s="86"/>
      <c r="C42" s="86"/>
      <c r="D42" s="86"/>
      <c r="E42" s="86"/>
      <c r="F42" s="49"/>
      <c r="G42" s="49"/>
      <c r="H42" s="49"/>
      <c r="I42" s="49"/>
    </row>
    <row r="43" spans="1:9" s="37" customFormat="1" ht="15" customHeight="1" thickBot="1" x14ac:dyDescent="0.3">
      <c r="A43" s="49"/>
      <c r="B43" s="86"/>
      <c r="C43" s="86"/>
      <c r="D43" s="49"/>
      <c r="E43" s="49"/>
      <c r="F43" s="49"/>
      <c r="G43" s="49"/>
      <c r="H43" s="49"/>
      <c r="I43" s="49"/>
    </row>
    <row r="44" spans="1:9" ht="15" customHeight="1" x14ac:dyDescent="0.25">
      <c r="A44" s="486" t="s">
        <v>203</v>
      </c>
      <c r="B44" s="486"/>
      <c r="C44" s="486"/>
      <c r="D44" s="662"/>
      <c r="E44" s="340" t="s">
        <v>210</v>
      </c>
      <c r="F44" s="688" t="str">
        <f>'Informacion General'!D41</f>
        <v/>
      </c>
      <c r="G44" s="689"/>
      <c r="H44" s="92"/>
      <c r="I44" s="92"/>
    </row>
    <row r="45" spans="1:9" ht="18" customHeight="1" thickBot="1" x14ac:dyDescent="0.3">
      <c r="A45" s="49"/>
      <c r="B45" s="86"/>
      <c r="C45" s="86"/>
      <c r="D45" s="49"/>
      <c r="E45" s="341" t="s">
        <v>211</v>
      </c>
      <c r="F45" s="683" t="str">
        <f>'Informacion General'!D42</f>
        <v/>
      </c>
      <c r="G45" s="684"/>
      <c r="H45" s="92"/>
      <c r="I45" s="92"/>
    </row>
    <row r="46" spans="1:9" s="37" customFormat="1" ht="15" customHeight="1" x14ac:dyDescent="0.25">
      <c r="A46" s="49"/>
      <c r="B46" s="86"/>
      <c r="C46" s="86"/>
      <c r="D46" s="49"/>
      <c r="E46" s="49"/>
      <c r="F46" s="49"/>
      <c r="G46" s="49"/>
      <c r="H46" s="49"/>
      <c r="I46" s="49"/>
    </row>
    <row r="47" spans="1:9" s="37" customFormat="1" ht="15" customHeight="1" x14ac:dyDescent="0.25">
      <c r="A47" s="486" t="s">
        <v>204</v>
      </c>
      <c r="B47" s="486"/>
      <c r="C47" s="486"/>
      <c r="D47" s="486"/>
      <c r="E47" s="486" t="str">
        <f>'Informacion General'!B44</f>
        <v/>
      </c>
      <c r="F47" s="486"/>
      <c r="G47" s="486"/>
      <c r="H47" s="49"/>
      <c r="I47" s="49"/>
    </row>
    <row r="48" spans="1:9" s="37" customFormat="1" ht="15" customHeight="1" x14ac:dyDescent="0.25">
      <c r="A48" s="92"/>
      <c r="B48" s="86"/>
      <c r="C48" s="86"/>
      <c r="D48" s="49"/>
      <c r="E48" s="49"/>
      <c r="F48" s="49"/>
      <c r="G48" s="49"/>
      <c r="H48" s="49"/>
      <c r="I48" s="49"/>
    </row>
    <row r="49" spans="1:9" s="37" customFormat="1" ht="30" customHeight="1" x14ac:dyDescent="0.25">
      <c r="A49" s="486" t="s">
        <v>408</v>
      </c>
      <c r="B49" s="486"/>
      <c r="C49" s="486"/>
      <c r="D49" s="486"/>
      <c r="E49" s="691" t="str">
        <f>'Informacion General'!B46</f>
        <v/>
      </c>
      <c r="F49" s="691"/>
      <c r="G49" s="92"/>
      <c r="H49" s="49"/>
      <c r="I49" s="49"/>
    </row>
    <row r="50" spans="1:9" s="37" customFormat="1" ht="15" customHeight="1" x14ac:dyDescent="0.25">
      <c r="A50" s="92"/>
      <c r="B50" s="51"/>
      <c r="C50" s="51"/>
      <c r="D50" s="51"/>
      <c r="E50" s="49"/>
      <c r="F50" s="49"/>
      <c r="G50" s="49"/>
      <c r="H50" s="49"/>
      <c r="I50" s="49"/>
    </row>
    <row r="51" spans="1:9" ht="15" customHeight="1" x14ac:dyDescent="0.25">
      <c r="A51" s="681" t="s">
        <v>409</v>
      </c>
      <c r="B51" s="681"/>
      <c r="C51" s="681"/>
      <c r="D51" s="681"/>
      <c r="E51" s="681"/>
      <c r="F51" s="681"/>
      <c r="G51" s="681"/>
      <c r="H51" s="49"/>
      <c r="I51" s="92"/>
    </row>
    <row r="52" spans="1:9" ht="15" customHeight="1" x14ac:dyDescent="0.25">
      <c r="A52" s="685" t="str">
        <f>'Informacion General'!A49</f>
        <v/>
      </c>
      <c r="B52" s="686"/>
      <c r="C52" s="686"/>
      <c r="D52" s="686"/>
      <c r="E52" s="686"/>
      <c r="F52" s="686"/>
      <c r="G52" s="686"/>
      <c r="H52" s="686"/>
      <c r="I52" s="687"/>
    </row>
    <row r="53" spans="1:9" s="37" customFormat="1" ht="15" customHeight="1" x14ac:dyDescent="0.25">
      <c r="A53" s="92"/>
      <c r="B53" s="51"/>
      <c r="C53" s="51"/>
      <c r="D53" s="51"/>
      <c r="E53" s="49"/>
      <c r="F53" s="49"/>
      <c r="G53" s="49"/>
      <c r="H53" s="49"/>
      <c r="I53" s="49"/>
    </row>
    <row r="54" spans="1:9" s="37" customFormat="1" ht="15" customHeight="1" x14ac:dyDescent="0.25">
      <c r="A54" s="486" t="s">
        <v>205</v>
      </c>
      <c r="B54" s="486"/>
      <c r="C54" s="486"/>
      <c r="D54" s="486"/>
      <c r="E54" s="486" t="str">
        <f>'Informacion General'!B51</f>
        <v/>
      </c>
      <c r="F54" s="486"/>
      <c r="G54" s="486"/>
      <c r="H54" s="486"/>
      <c r="I54" s="49"/>
    </row>
    <row r="55" spans="1:9" s="37" customFormat="1" ht="13.5" customHeight="1" x14ac:dyDescent="0.25">
      <c r="A55" s="486"/>
      <c r="B55" s="486"/>
      <c r="C55" s="486"/>
      <c r="D55" s="486"/>
      <c r="E55" s="486"/>
      <c r="F55" s="486"/>
      <c r="G55" s="486"/>
      <c r="H55" s="486"/>
      <c r="I55" s="49"/>
    </row>
    <row r="56" spans="1:9" s="37" customFormat="1" ht="1.5" customHeight="1" x14ac:dyDescent="0.25">
      <c r="A56" s="92"/>
      <c r="B56" s="86"/>
      <c r="C56" s="86"/>
      <c r="D56" s="49"/>
      <c r="E56" s="486"/>
      <c r="F56" s="486"/>
      <c r="G56" s="486"/>
      <c r="H56" s="486"/>
      <c r="I56" s="49"/>
    </row>
    <row r="57" spans="1:9" s="37" customFormat="1" ht="15" customHeight="1" x14ac:dyDescent="0.25">
      <c r="A57" s="92"/>
      <c r="B57" s="86"/>
      <c r="C57" s="86"/>
      <c r="D57" s="49"/>
      <c r="E57" s="49"/>
      <c r="F57" s="49"/>
      <c r="G57" s="49"/>
      <c r="H57" s="49"/>
      <c r="I57" s="49"/>
    </row>
    <row r="58" spans="1:9" s="37" customFormat="1" ht="15" customHeight="1" x14ac:dyDescent="0.25">
      <c r="A58" s="92"/>
      <c r="B58" s="86"/>
      <c r="C58" s="86"/>
      <c r="D58" s="83"/>
      <c r="E58" s="83"/>
      <c r="F58" s="83"/>
      <c r="G58" s="83"/>
      <c r="H58" s="49"/>
      <c r="I58" s="49"/>
    </row>
    <row r="59" spans="1:9" s="37" customFormat="1" ht="30" customHeight="1" x14ac:dyDescent="0.25">
      <c r="A59" s="486" t="s">
        <v>410</v>
      </c>
      <c r="B59" s="486"/>
      <c r="C59" s="486"/>
      <c r="D59" s="486"/>
      <c r="E59" s="441" t="str">
        <f>'Informacion General'!B56</f>
        <v/>
      </c>
      <c r="F59" s="441"/>
      <c r="G59" s="49"/>
      <c r="H59" s="49"/>
      <c r="I59" s="49"/>
    </row>
    <row r="60" spans="1:9" s="37" customFormat="1" ht="15" customHeight="1" x14ac:dyDescent="0.25">
      <c r="A60" s="92"/>
      <c r="B60" s="86"/>
      <c r="C60" s="86"/>
      <c r="D60" s="91"/>
      <c r="E60" s="86"/>
      <c r="F60" s="83"/>
      <c r="G60" s="83"/>
      <c r="H60" s="49"/>
      <c r="I60" s="49"/>
    </row>
    <row r="61" spans="1:9" s="37" customFormat="1" ht="15" customHeight="1" x14ac:dyDescent="0.25">
      <c r="A61" s="486" t="s">
        <v>232</v>
      </c>
      <c r="B61" s="486"/>
      <c r="C61" s="486"/>
      <c r="D61" s="486"/>
      <c r="E61" s="486" t="str">
        <f>'Informacion General'!B58</f>
        <v/>
      </c>
      <c r="F61" s="486"/>
      <c r="G61" s="49"/>
      <c r="H61" s="49"/>
      <c r="I61" s="49"/>
    </row>
    <row r="62" spans="1:9" s="37" customFormat="1" ht="15" customHeight="1" x14ac:dyDescent="0.25">
      <c r="A62" s="92"/>
      <c r="B62" s="86"/>
      <c r="C62" s="86"/>
      <c r="D62" s="91"/>
      <c r="E62" s="49"/>
      <c r="F62" s="49"/>
      <c r="G62" s="49"/>
      <c r="H62" s="49"/>
      <c r="I62" s="49"/>
    </row>
    <row r="63" spans="1:9" s="37" customFormat="1" ht="15" customHeight="1" x14ac:dyDescent="0.25">
      <c r="A63" s="486" t="s">
        <v>393</v>
      </c>
      <c r="B63" s="486"/>
      <c r="C63" s="486"/>
      <c r="D63" s="486"/>
      <c r="E63" s="441" t="str">
        <f>'Informacion General'!B60</f>
        <v/>
      </c>
      <c r="F63" s="441"/>
      <c r="G63" s="49"/>
      <c r="H63" s="49"/>
      <c r="I63" s="49"/>
    </row>
    <row r="64" spans="1:9" s="37" customFormat="1" ht="15" customHeight="1" x14ac:dyDescent="0.25">
      <c r="A64" s="92"/>
      <c r="B64" s="86"/>
      <c r="C64" s="86"/>
      <c r="D64" s="91"/>
      <c r="E64" s="49"/>
      <c r="F64" s="49"/>
      <c r="G64" s="49"/>
      <c r="H64" s="49"/>
      <c r="I64" s="49"/>
    </row>
    <row r="65" spans="1:9" ht="15" customHeight="1" x14ac:dyDescent="0.25">
      <c r="A65" s="682"/>
      <c r="B65" s="682"/>
      <c r="C65" s="682"/>
      <c r="D65" s="682"/>
      <c r="E65" s="92"/>
      <c r="F65" s="92"/>
      <c r="G65" s="92"/>
      <c r="H65" s="92"/>
      <c r="I65" s="92"/>
    </row>
    <row r="66" spans="1:9" ht="15" customHeight="1" x14ac:dyDescent="0.25">
      <c r="A66" s="663" t="s">
        <v>412</v>
      </c>
      <c r="B66" s="663"/>
      <c r="C66" s="663"/>
      <c r="D66" s="663"/>
      <c r="E66" s="516" t="str">
        <f>'Informacion General'!B75</f>
        <v/>
      </c>
      <c r="F66" s="516"/>
      <c r="G66" s="516"/>
      <c r="H66" s="290"/>
      <c r="I66" s="290"/>
    </row>
    <row r="67" spans="1:9" ht="15" customHeight="1" x14ac:dyDescent="0.25">
      <c r="A67" s="663"/>
      <c r="B67" s="663"/>
      <c r="C67" s="663"/>
      <c r="D67" s="663"/>
      <c r="E67" s="516"/>
      <c r="F67" s="516"/>
      <c r="G67" s="516"/>
      <c r="H67" s="516"/>
      <c r="I67" s="516"/>
    </row>
    <row r="68" spans="1:9" ht="15" customHeight="1" x14ac:dyDescent="0.25">
      <c r="A68" s="663" t="s">
        <v>394</v>
      </c>
      <c r="B68" s="663"/>
      <c r="C68" s="663"/>
      <c r="D68" s="663"/>
      <c r="E68" s="516" t="str">
        <f>'Informacion General'!B77</f>
        <v/>
      </c>
      <c r="F68" s="516"/>
      <c r="G68" s="516"/>
      <c r="H68" s="290"/>
      <c r="I68" s="290"/>
    </row>
    <row r="69" spans="1:9" ht="15" customHeight="1" x14ac:dyDescent="0.25">
      <c r="A69" s="663"/>
      <c r="B69" s="663"/>
      <c r="C69" s="663"/>
      <c r="D69" s="663"/>
      <c r="E69" s="663"/>
      <c r="F69" s="663"/>
      <c r="G69" s="663"/>
      <c r="H69" s="663"/>
      <c r="I69" s="663"/>
    </row>
    <row r="70" spans="1:9" ht="15" customHeight="1" x14ac:dyDescent="0.25">
      <c r="A70" s="663" t="s">
        <v>413</v>
      </c>
      <c r="B70" s="663"/>
      <c r="C70" s="663"/>
      <c r="D70" s="663"/>
      <c r="E70" s="663" t="str">
        <f>'Informacion General'!B79</f>
        <v/>
      </c>
      <c r="F70" s="663"/>
      <c r="G70" s="663"/>
      <c r="H70" s="663"/>
      <c r="I70" s="663"/>
    </row>
    <row r="71" spans="1:9" ht="15" customHeight="1" x14ac:dyDescent="0.25">
      <c r="A71" s="663"/>
      <c r="B71" s="663"/>
      <c r="C71" s="663"/>
      <c r="D71" s="663"/>
      <c r="E71" s="663"/>
      <c r="F71" s="663"/>
      <c r="G71" s="663"/>
      <c r="H71" s="663"/>
      <c r="I71" s="663"/>
    </row>
    <row r="72" spans="1:9" ht="15" customHeight="1" x14ac:dyDescent="0.25">
      <c r="A72" s="663" t="s">
        <v>206</v>
      </c>
      <c r="B72" s="663"/>
      <c r="C72" s="663"/>
      <c r="D72" s="663"/>
      <c r="E72" s="663" t="str">
        <f>'Informacion General'!B81</f>
        <v/>
      </c>
      <c r="F72" s="663"/>
      <c r="G72" s="663"/>
      <c r="H72" s="663"/>
      <c r="I72" s="663"/>
    </row>
    <row r="73" spans="1:9" ht="15" customHeight="1" x14ac:dyDescent="0.25">
      <c r="A73" s="663"/>
      <c r="B73" s="663"/>
      <c r="C73" s="663"/>
      <c r="D73" s="663"/>
      <c r="E73" s="663"/>
      <c r="F73" s="663"/>
      <c r="G73" s="663"/>
      <c r="H73" s="663"/>
      <c r="I73" s="663"/>
    </row>
    <row r="74" spans="1:9" ht="15" customHeight="1" x14ac:dyDescent="0.25">
      <c r="A74" s="663" t="s">
        <v>213</v>
      </c>
      <c r="B74" s="663"/>
      <c r="C74" s="663"/>
      <c r="D74" s="663"/>
      <c r="E74" s="663" t="str">
        <f>'Informacion General'!B83</f>
        <v/>
      </c>
      <c r="F74" s="663"/>
      <c r="G74" s="663"/>
      <c r="H74" s="663"/>
      <c r="I74" s="663"/>
    </row>
    <row r="75" spans="1:9" ht="15" customHeight="1" x14ac:dyDescent="0.25">
      <c r="A75" s="663"/>
      <c r="B75" s="663"/>
      <c r="C75" s="663"/>
      <c r="D75" s="663"/>
      <c r="E75" s="663"/>
      <c r="F75" s="663"/>
      <c r="G75" s="663"/>
      <c r="H75" s="663"/>
      <c r="I75" s="663"/>
    </row>
    <row r="76" spans="1:9" ht="15" customHeight="1" x14ac:dyDescent="0.25">
      <c r="A76" s="663" t="s">
        <v>414</v>
      </c>
      <c r="B76" s="663"/>
      <c r="C76" s="663"/>
      <c r="D76" s="663"/>
      <c r="E76" s="663" t="str">
        <f>'Informacion General'!B85</f>
        <v/>
      </c>
      <c r="F76" s="663"/>
      <c r="G76" s="663"/>
      <c r="H76" s="663"/>
      <c r="I76" s="663"/>
    </row>
    <row r="77" spans="1:9" ht="12.75" customHeight="1" x14ac:dyDescent="0.25">
      <c r="A77" s="663"/>
      <c r="B77" s="663"/>
      <c r="C77" s="663"/>
      <c r="D77" s="663"/>
      <c r="E77" s="663"/>
      <c r="F77" s="663"/>
      <c r="G77" s="663"/>
      <c r="H77" s="663"/>
      <c r="I77" s="663"/>
    </row>
    <row r="78" spans="1:9" ht="9.75" customHeight="1" x14ac:dyDescent="0.25">
      <c r="A78" s="682"/>
      <c r="B78" s="682"/>
      <c r="C78" s="682"/>
      <c r="D78" s="682"/>
      <c r="E78" s="663"/>
      <c r="F78" s="663"/>
      <c r="G78" s="663"/>
      <c r="H78" s="663"/>
      <c r="I78" s="663"/>
    </row>
    <row r="79" spans="1:9" ht="13.5" customHeight="1" x14ac:dyDescent="0.25">
      <c r="A79" s="682"/>
      <c r="B79" s="682"/>
      <c r="C79" s="682"/>
      <c r="D79" s="682"/>
      <c r="E79" s="663"/>
      <c r="F79" s="663"/>
      <c r="G79" s="663"/>
      <c r="H79" s="663"/>
      <c r="I79" s="663"/>
    </row>
    <row r="80" spans="1:9" ht="15" customHeight="1" thickBot="1" x14ac:dyDescent="0.3">
      <c r="A80" s="682"/>
      <c r="B80" s="682"/>
      <c r="C80" s="682"/>
      <c r="D80" s="682"/>
      <c r="E80" s="491" t="str">
        <f>'Informacion General'!B95</f>
        <v>Emitido en Lima, el</v>
      </c>
      <c r="F80" s="491"/>
      <c r="G80" s="692"/>
      <c r="H80" s="692"/>
      <c r="I80" s="92"/>
    </row>
    <row r="81" spans="1:12" s="327" customFormat="1" ht="21" customHeight="1" thickBot="1" x14ac:dyDescent="0.35">
      <c r="A81" s="389" t="s">
        <v>107</v>
      </c>
      <c r="B81" s="699" t="s">
        <v>416</v>
      </c>
      <c r="C81" s="699"/>
      <c r="D81" s="699"/>
      <c r="E81" s="699"/>
      <c r="F81" s="699"/>
      <c r="G81" s="699"/>
      <c r="H81" s="699"/>
      <c r="I81" s="700"/>
    </row>
    <row r="82" spans="1:12" s="34" customFormat="1" ht="13.8" thickBot="1" x14ac:dyDescent="0.3">
      <c r="A82" s="369"/>
      <c r="B82" s="26"/>
      <c r="C82" s="26"/>
      <c r="D82" s="26"/>
      <c r="E82" s="26"/>
      <c r="F82" s="26"/>
      <c r="G82" s="26"/>
      <c r="H82" s="26"/>
      <c r="I82" s="26"/>
    </row>
    <row r="83" spans="1:12" s="217" customFormat="1" ht="17.100000000000001" customHeight="1" thickBot="1" x14ac:dyDescent="0.3">
      <c r="A83" s="390" t="s">
        <v>123</v>
      </c>
      <c r="B83" s="709" t="s">
        <v>122</v>
      </c>
      <c r="C83" s="709"/>
      <c r="D83" s="709"/>
      <c r="E83" s="709"/>
      <c r="F83" s="709"/>
      <c r="G83" s="709"/>
      <c r="H83" s="709"/>
      <c r="I83" s="710"/>
    </row>
    <row r="84" spans="1:12" s="34" customFormat="1" ht="13.8" x14ac:dyDescent="0.25">
      <c r="A84" s="83"/>
      <c r="B84" s="49"/>
      <c r="C84" s="49"/>
      <c r="D84" s="49"/>
      <c r="E84" s="91"/>
      <c r="F84" s="49"/>
      <c r="G84" s="49"/>
      <c r="H84" s="49"/>
      <c r="I84" s="49"/>
      <c r="J84" s="11"/>
      <c r="K84" s="11"/>
      <c r="L84" s="1"/>
    </row>
    <row r="85" spans="1:12" s="34" customFormat="1" ht="15" customHeight="1" x14ac:dyDescent="0.25">
      <c r="A85" s="83"/>
      <c r="B85" s="370"/>
      <c r="C85" s="370"/>
      <c r="D85" s="370"/>
      <c r="E85" s="370"/>
      <c r="F85" s="370"/>
      <c r="G85" s="370"/>
      <c r="H85" s="370"/>
      <c r="I85" s="370"/>
      <c r="J85" s="371"/>
      <c r="K85" s="371"/>
      <c r="L85" s="1"/>
    </row>
    <row r="86" spans="1:12" s="34" customFormat="1" ht="33" customHeight="1" x14ac:dyDescent="0.25">
      <c r="A86" s="83">
        <v>1</v>
      </c>
      <c r="B86" s="417" t="s">
        <v>529</v>
      </c>
      <c r="C86" s="417"/>
      <c r="D86" s="417"/>
      <c r="E86" s="417"/>
      <c r="F86" s="417"/>
      <c r="G86" s="417"/>
      <c r="H86" s="417"/>
      <c r="I86" s="372"/>
      <c r="J86" s="371"/>
      <c r="K86" s="371"/>
      <c r="L86" s="1"/>
    </row>
    <row r="87" spans="1:12" s="34" customFormat="1" ht="15" customHeight="1" x14ac:dyDescent="0.25">
      <c r="A87" s="82"/>
      <c r="B87" s="49"/>
      <c r="C87" s="49"/>
      <c r="D87" s="83" t="s">
        <v>67</v>
      </c>
      <c r="E87" s="49"/>
      <c r="F87" s="83" t="s">
        <v>68</v>
      </c>
      <c r="G87" s="49"/>
      <c r="H87" s="49"/>
      <c r="I87" s="49"/>
      <c r="J87" s="371"/>
      <c r="K87" s="1"/>
    </row>
    <row r="88" spans="1:12" s="34" customFormat="1" ht="15" customHeight="1" x14ac:dyDescent="0.25">
      <c r="A88" s="83"/>
      <c r="B88" s="121"/>
      <c r="C88" s="121"/>
      <c r="D88" s="69"/>
      <c r="E88" s="120"/>
      <c r="F88" s="69"/>
      <c r="G88" s="49"/>
      <c r="H88" s="49"/>
      <c r="I88" s="49"/>
      <c r="J88" s="371"/>
      <c r="K88" s="1"/>
    </row>
    <row r="89" spans="1:12" s="34" customFormat="1" ht="15" customHeight="1" x14ac:dyDescent="0.25">
      <c r="A89" s="83"/>
      <c r="B89" s="121"/>
      <c r="C89" s="121"/>
      <c r="D89" s="121"/>
      <c r="E89" s="121"/>
      <c r="F89" s="121"/>
      <c r="G89" s="121"/>
      <c r="H89" s="121"/>
      <c r="I89" s="121"/>
      <c r="J89" s="371"/>
      <c r="K89" s="371"/>
      <c r="L89" s="1"/>
    </row>
    <row r="90" spans="1:12" s="34" customFormat="1" ht="15" customHeight="1" x14ac:dyDescent="0.25">
      <c r="A90" s="83"/>
      <c r="B90" s="706">
        <v>0</v>
      </c>
      <c r="C90" s="707"/>
      <c r="D90" s="707"/>
      <c r="E90" s="707"/>
      <c r="F90" s="707"/>
      <c r="G90" s="707"/>
      <c r="H90" s="707"/>
      <c r="I90" s="708"/>
    </row>
    <row r="91" spans="1:12" s="34" customFormat="1" ht="15" customHeight="1" x14ac:dyDescent="0.25">
      <c r="A91" s="83"/>
      <c r="B91" s="86"/>
      <c r="C91" s="86"/>
      <c r="D91" s="86"/>
      <c r="E91" s="86"/>
      <c r="F91" s="86"/>
      <c r="G91" s="86"/>
      <c r="H91" s="86"/>
      <c r="I91" s="86"/>
      <c r="J91" s="11"/>
      <c r="K91" s="11"/>
      <c r="L91" s="1"/>
    </row>
    <row r="92" spans="1:12" s="34" customFormat="1" ht="15" customHeight="1" thickBot="1" x14ac:dyDescent="0.3">
      <c r="A92" s="102"/>
      <c r="B92" s="49"/>
      <c r="C92" s="86"/>
      <c r="D92" s="49"/>
      <c r="E92" s="49"/>
      <c r="F92" s="49"/>
      <c r="G92" s="49"/>
      <c r="H92" s="11"/>
      <c r="I92" s="11"/>
      <c r="J92" s="1"/>
      <c r="K92" s="11"/>
      <c r="L92" s="1"/>
    </row>
    <row r="93" spans="1:12" s="217" customFormat="1" ht="17.100000000000001" customHeight="1" thickBot="1" x14ac:dyDescent="0.35">
      <c r="A93" s="390" t="s">
        <v>124</v>
      </c>
      <c r="B93" s="709" t="s">
        <v>111</v>
      </c>
      <c r="C93" s="709"/>
      <c r="D93" s="709"/>
      <c r="E93" s="709"/>
      <c r="F93" s="709"/>
      <c r="G93" s="709"/>
      <c r="H93" s="709"/>
      <c r="I93" s="710"/>
      <c r="L93" s="140"/>
    </row>
    <row r="94" spans="1:12" s="34" customFormat="1" ht="15" customHeight="1" x14ac:dyDescent="0.25">
      <c r="A94" s="83"/>
      <c r="B94" s="370"/>
      <c r="C94" s="370"/>
      <c r="D94" s="370"/>
      <c r="E94" s="370"/>
      <c r="F94" s="370"/>
      <c r="G94" s="370"/>
      <c r="H94" s="370"/>
      <c r="I94" s="370"/>
      <c r="J94" s="373"/>
      <c r="K94" s="373"/>
      <c r="L94" s="1"/>
    </row>
    <row r="95" spans="1:12" s="34" customFormat="1" ht="15" customHeight="1" x14ac:dyDescent="0.25">
      <c r="A95" s="83">
        <f>+A86+1</f>
        <v>2</v>
      </c>
      <c r="B95" s="417" t="s">
        <v>530</v>
      </c>
      <c r="C95" s="417"/>
      <c r="D95" s="417"/>
      <c r="E95" s="417"/>
      <c r="F95" s="751"/>
      <c r="G95" s="752"/>
      <c r="H95" s="86"/>
      <c r="I95" s="86"/>
      <c r="J95" s="374"/>
      <c r="K95" s="373"/>
      <c r="L95" s="1"/>
    </row>
    <row r="96" spans="1:12" s="34" customFormat="1" ht="30.75" customHeight="1" x14ac:dyDescent="0.25">
      <c r="A96" s="83"/>
      <c r="B96" s="417" t="s">
        <v>531</v>
      </c>
      <c r="C96" s="417"/>
      <c r="D96" s="417"/>
      <c r="E96" s="417"/>
      <c r="F96" s="417"/>
      <c r="G96" s="86"/>
      <c r="H96" s="86"/>
      <c r="I96" s="86"/>
      <c r="K96" s="373"/>
      <c r="L96" s="1"/>
    </row>
    <row r="97" spans="1:12" s="34" customFormat="1" ht="15" customHeight="1" x14ac:dyDescent="0.25">
      <c r="A97" s="83"/>
      <c r="B97" s="51"/>
      <c r="C97" s="51"/>
      <c r="D97" s="83" t="s">
        <v>67</v>
      </c>
      <c r="E97" s="51"/>
      <c r="F97" s="83" t="s">
        <v>68</v>
      </c>
      <c r="G97" s="49"/>
      <c r="H97" s="49"/>
      <c r="I97" s="49"/>
      <c r="K97" s="373"/>
      <c r="L97" s="1"/>
    </row>
    <row r="98" spans="1:12" s="34" customFormat="1" ht="15" customHeight="1" x14ac:dyDescent="0.25">
      <c r="A98" s="83"/>
      <c r="B98" s="51"/>
      <c r="C98" s="51"/>
      <c r="D98" s="375"/>
      <c r="E98" s="51"/>
      <c r="F98" s="375"/>
      <c r="G98" s="49"/>
      <c r="H98" s="49"/>
      <c r="I98" s="49"/>
      <c r="K98" s="373"/>
      <c r="L98" s="1"/>
    </row>
    <row r="99" spans="1:12" s="34" customFormat="1" ht="15" customHeight="1" x14ac:dyDescent="0.25">
      <c r="A99" s="83"/>
      <c r="B99" s="370"/>
      <c r="C99" s="370"/>
      <c r="D99" s="370"/>
      <c r="E99" s="370"/>
      <c r="F99" s="370"/>
      <c r="G99" s="370"/>
      <c r="H99" s="370"/>
      <c r="I99" s="370"/>
      <c r="J99" s="373"/>
      <c r="K99" s="373"/>
      <c r="L99" s="1"/>
    </row>
    <row r="100" spans="1:12" s="34" customFormat="1" ht="15" customHeight="1" x14ac:dyDescent="0.25">
      <c r="A100" s="83"/>
      <c r="B100" s="706">
        <v>0</v>
      </c>
      <c r="C100" s="707"/>
      <c r="D100" s="707"/>
      <c r="E100" s="707"/>
      <c r="F100" s="707"/>
      <c r="G100" s="707"/>
      <c r="H100" s="707"/>
      <c r="I100" s="708"/>
      <c r="J100" s="31"/>
      <c r="K100" s="31"/>
      <c r="L100" s="1"/>
    </row>
    <row r="101" spans="1:12" s="34" customFormat="1" ht="13.8" x14ac:dyDescent="0.25">
      <c r="A101" s="83"/>
      <c r="B101" s="749" t="s">
        <v>532</v>
      </c>
      <c r="C101" s="749"/>
      <c r="D101" s="749"/>
      <c r="E101" s="749"/>
      <c r="F101" s="749"/>
      <c r="G101" s="749"/>
      <c r="H101" s="749"/>
      <c r="I101" s="749"/>
      <c r="J101" s="8"/>
      <c r="K101" s="11"/>
      <c r="L101" s="1"/>
    </row>
    <row r="102" spans="1:12" s="34" customFormat="1" ht="15" customHeight="1" x14ac:dyDescent="0.25">
      <c r="A102" s="83"/>
      <c r="B102" s="376"/>
      <c r="C102" s="376"/>
      <c r="D102" s="376"/>
      <c r="E102" s="376"/>
      <c r="F102" s="376"/>
      <c r="G102" s="376"/>
      <c r="H102" s="376"/>
      <c r="I102" s="376"/>
      <c r="J102" s="8"/>
      <c r="K102" s="11"/>
      <c r="L102" s="1"/>
    </row>
    <row r="103" spans="1:12" s="34" customFormat="1" ht="15" customHeight="1" x14ac:dyDescent="0.25">
      <c r="A103" s="83"/>
      <c r="B103" s="86"/>
      <c r="C103" s="86"/>
      <c r="D103" s="86"/>
      <c r="E103" s="86"/>
      <c r="F103" s="86"/>
      <c r="G103" s="86"/>
      <c r="H103" s="86"/>
      <c r="I103" s="86"/>
      <c r="J103" s="8"/>
      <c r="K103" s="11"/>
      <c r="L103" s="1"/>
    </row>
    <row r="104" spans="1:12" s="34" customFormat="1" ht="32.25" customHeight="1" thickBot="1" x14ac:dyDescent="0.3">
      <c r="A104" s="83">
        <f>+A95+1</f>
        <v>3</v>
      </c>
      <c r="B104" s="417" t="s">
        <v>533</v>
      </c>
      <c r="C104" s="417"/>
      <c r="D104" s="417"/>
      <c r="E104" s="417"/>
      <c r="F104" s="417"/>
      <c r="G104" s="417"/>
      <c r="H104" s="417"/>
      <c r="I104" s="417"/>
      <c r="J104" s="11"/>
      <c r="K104" s="11"/>
      <c r="L104" s="1"/>
    </row>
    <row r="105" spans="1:12" s="34" customFormat="1" ht="15" customHeight="1" x14ac:dyDescent="0.25">
      <c r="A105" s="83"/>
      <c r="B105" s="746" t="s">
        <v>63</v>
      </c>
      <c r="C105" s="747"/>
      <c r="D105" s="747"/>
      <c r="E105" s="747" t="s">
        <v>64</v>
      </c>
      <c r="F105" s="747"/>
      <c r="G105" s="747" t="s">
        <v>65</v>
      </c>
      <c r="H105" s="748"/>
      <c r="I105" s="343"/>
    </row>
    <row r="106" spans="1:12" s="34" customFormat="1" ht="15" customHeight="1" x14ac:dyDescent="0.25">
      <c r="A106" s="83"/>
      <c r="B106" s="703"/>
      <c r="C106" s="704"/>
      <c r="D106" s="704"/>
      <c r="E106" s="704"/>
      <c r="F106" s="704"/>
      <c r="G106" s="704"/>
      <c r="H106" s="705"/>
      <c r="I106" s="377"/>
    </row>
    <row r="107" spans="1:12" s="34" customFormat="1" ht="15" customHeight="1" x14ac:dyDescent="0.25">
      <c r="A107" s="83"/>
      <c r="B107" s="703"/>
      <c r="C107" s="704"/>
      <c r="D107" s="704"/>
      <c r="E107" s="704"/>
      <c r="F107" s="704"/>
      <c r="G107" s="704"/>
      <c r="H107" s="705"/>
      <c r="I107" s="377"/>
    </row>
    <row r="108" spans="1:12" s="34" customFormat="1" ht="15" customHeight="1" x14ac:dyDescent="0.25">
      <c r="A108" s="83"/>
      <c r="B108" s="703"/>
      <c r="C108" s="704"/>
      <c r="D108" s="704"/>
      <c r="E108" s="704"/>
      <c r="F108" s="704"/>
      <c r="G108" s="704"/>
      <c r="H108" s="705"/>
      <c r="I108" s="377"/>
    </row>
    <row r="109" spans="1:12" s="34" customFormat="1" ht="15" customHeight="1" thickBot="1" x14ac:dyDescent="0.3">
      <c r="A109" s="83"/>
      <c r="B109" s="711"/>
      <c r="C109" s="701"/>
      <c r="D109" s="701"/>
      <c r="E109" s="701"/>
      <c r="F109" s="701"/>
      <c r="G109" s="701"/>
      <c r="H109" s="702"/>
      <c r="I109" s="377"/>
    </row>
    <row r="110" spans="1:12" s="34" customFormat="1" ht="15" customHeight="1" x14ac:dyDescent="0.25">
      <c r="A110" s="83"/>
      <c r="B110" s="86"/>
      <c r="C110" s="86"/>
      <c r="D110" s="86"/>
      <c r="E110" s="86"/>
      <c r="F110" s="86"/>
      <c r="G110" s="86"/>
      <c r="H110" s="86"/>
      <c r="I110" s="86"/>
      <c r="J110" s="11"/>
      <c r="K110" s="11"/>
      <c r="L110" s="1"/>
    </row>
    <row r="111" spans="1:12" s="34" customFormat="1" ht="15" customHeight="1" x14ac:dyDescent="0.25">
      <c r="A111" s="135">
        <f>+A104+1</f>
        <v>4</v>
      </c>
      <c r="B111" s="417" t="s">
        <v>114</v>
      </c>
      <c r="C111" s="417"/>
      <c r="D111" s="417"/>
      <c r="E111" s="417"/>
      <c r="F111" s="417"/>
      <c r="G111" s="417"/>
      <c r="H111" s="417"/>
      <c r="I111" s="372"/>
      <c r="J111" s="374"/>
      <c r="K111" s="378"/>
      <c r="L111" s="1"/>
    </row>
    <row r="112" spans="1:12" s="34" customFormat="1" ht="15" customHeight="1" x14ac:dyDescent="0.25">
      <c r="A112" s="82"/>
      <c r="B112" s="51"/>
      <c r="C112" s="51"/>
      <c r="D112" s="83" t="s">
        <v>67</v>
      </c>
      <c r="E112" s="83"/>
      <c r="F112" s="83" t="s">
        <v>68</v>
      </c>
      <c r="G112" s="51"/>
      <c r="H112" s="83" t="s">
        <v>106</v>
      </c>
      <c r="I112" s="49"/>
      <c r="K112" s="378"/>
      <c r="L112" s="1"/>
    </row>
    <row r="113" spans="1:12" s="34" customFormat="1" ht="15" customHeight="1" x14ac:dyDescent="0.25">
      <c r="A113" s="83"/>
      <c r="B113" s="49"/>
      <c r="C113" s="49"/>
      <c r="D113" s="69"/>
      <c r="E113" s="49"/>
      <c r="F113" s="69"/>
      <c r="G113" s="49"/>
      <c r="H113" s="69">
        <v>0</v>
      </c>
      <c r="I113" s="49"/>
      <c r="K113" s="378"/>
      <c r="L113" s="1"/>
    </row>
    <row r="114" spans="1:12" s="34" customFormat="1" ht="15" customHeight="1" x14ac:dyDescent="0.25">
      <c r="A114" s="83"/>
      <c r="B114" s="86"/>
      <c r="C114" s="86"/>
      <c r="D114" s="86"/>
      <c r="E114" s="86"/>
      <c r="F114" s="86"/>
      <c r="G114" s="86"/>
      <c r="H114" s="86"/>
      <c r="I114" s="86"/>
      <c r="J114" s="11"/>
      <c r="K114" s="378"/>
      <c r="L114" s="1"/>
    </row>
    <row r="115" spans="1:12" s="34" customFormat="1" ht="15" customHeight="1" x14ac:dyDescent="0.25">
      <c r="A115" s="83"/>
      <c r="B115" s="706"/>
      <c r="C115" s="707"/>
      <c r="D115" s="707"/>
      <c r="E115" s="707"/>
      <c r="F115" s="707"/>
      <c r="G115" s="707"/>
      <c r="H115" s="707"/>
      <c r="I115" s="708"/>
      <c r="J115" s="31"/>
      <c r="K115" s="31"/>
      <c r="L115" s="1"/>
    </row>
    <row r="116" spans="1:12" s="34" customFormat="1" ht="15" customHeight="1" thickBot="1" x14ac:dyDescent="0.3">
      <c r="A116" s="83"/>
      <c r="B116" s="370"/>
      <c r="C116" s="370"/>
      <c r="D116" s="370"/>
      <c r="E116" s="370"/>
      <c r="F116" s="370"/>
      <c r="G116" s="370"/>
      <c r="H116" s="370"/>
      <c r="I116" s="370"/>
      <c r="J116" s="371"/>
      <c r="K116" s="371"/>
      <c r="L116" s="1"/>
    </row>
    <row r="117" spans="1:12" s="217" customFormat="1" ht="17.100000000000001" customHeight="1" thickBot="1" x14ac:dyDescent="0.35">
      <c r="A117" s="391" t="s">
        <v>125</v>
      </c>
      <c r="B117" s="709" t="s">
        <v>115</v>
      </c>
      <c r="C117" s="709"/>
      <c r="D117" s="709"/>
      <c r="E117" s="709"/>
      <c r="F117" s="709"/>
      <c r="G117" s="709"/>
      <c r="H117" s="709"/>
      <c r="I117" s="710"/>
      <c r="L117" s="311"/>
    </row>
    <row r="118" spans="1:12" s="34" customFormat="1" ht="15" customHeight="1" x14ac:dyDescent="0.25">
      <c r="A118" s="83"/>
      <c r="B118" s="86"/>
      <c r="C118" s="86"/>
      <c r="D118" s="86"/>
      <c r="E118" s="86"/>
      <c r="F118" s="86"/>
      <c r="G118" s="86"/>
      <c r="H118" s="86"/>
      <c r="I118" s="83"/>
      <c r="J118" s="8"/>
      <c r="K118" s="18"/>
      <c r="L118" s="5"/>
    </row>
    <row r="119" spans="1:12" s="34" customFormat="1" ht="15" customHeight="1" x14ac:dyDescent="0.25">
      <c r="A119" s="379">
        <f>+A111+1</f>
        <v>5</v>
      </c>
      <c r="B119" s="660" t="s">
        <v>534</v>
      </c>
      <c r="C119" s="660"/>
      <c r="D119" s="660"/>
      <c r="E119" s="660"/>
      <c r="F119" s="660"/>
      <c r="G119" s="660"/>
      <c r="H119" s="86"/>
      <c r="I119" s="83"/>
      <c r="J119" s="8"/>
      <c r="K119" s="18"/>
      <c r="L119" s="5"/>
    </row>
    <row r="120" spans="1:12" s="34" customFormat="1" ht="15" customHeight="1" x14ac:dyDescent="0.25">
      <c r="A120" s="344"/>
      <c r="B120" s="345"/>
      <c r="C120" s="345"/>
      <c r="D120" s="345"/>
      <c r="E120" s="343"/>
      <c r="F120" s="343"/>
      <c r="G120" s="343"/>
      <c r="H120" s="86"/>
      <c r="I120" s="83"/>
      <c r="J120" s="8"/>
      <c r="K120" s="18"/>
      <c r="L120" s="5"/>
    </row>
    <row r="121" spans="1:12" s="34" customFormat="1" ht="48.75" customHeight="1" x14ac:dyDescent="0.25">
      <c r="A121" s="344"/>
      <c r="B121" s="712" t="s">
        <v>242</v>
      </c>
      <c r="C121" s="712"/>
      <c r="D121" s="712"/>
      <c r="E121" s="380" t="s">
        <v>535</v>
      </c>
      <c r="F121" s="381" t="s">
        <v>536</v>
      </c>
      <c r="G121" s="381" t="s">
        <v>537</v>
      </c>
      <c r="H121" s="86"/>
      <c r="I121" s="83"/>
      <c r="J121" s="8"/>
      <c r="K121" s="18"/>
      <c r="L121" s="5"/>
    </row>
    <row r="122" spans="1:12" s="34" customFormat="1" ht="68.25" customHeight="1" x14ac:dyDescent="0.25">
      <c r="A122" s="344"/>
      <c r="B122" s="750" t="s">
        <v>538</v>
      </c>
      <c r="C122" s="750"/>
      <c r="D122" s="750"/>
      <c r="E122" s="382"/>
      <c r="F122" s="383"/>
      <c r="G122" s="383"/>
      <c r="H122" s="86"/>
      <c r="I122" s="83"/>
      <c r="J122" s="8"/>
      <c r="K122" s="18"/>
      <c r="L122" s="5"/>
    </row>
    <row r="123" spans="1:12" s="34" customFormat="1" ht="15" customHeight="1" x14ac:dyDescent="0.25">
      <c r="A123" s="344"/>
      <c r="B123" s="363"/>
      <c r="C123" s="348"/>
      <c r="D123" s="346"/>
      <c r="E123" s="346"/>
      <c r="F123" s="384"/>
      <c r="G123" s="384"/>
      <c r="H123" s="86"/>
      <c r="I123" s="83"/>
      <c r="J123" s="8"/>
      <c r="K123" s="18"/>
      <c r="L123" s="5"/>
    </row>
    <row r="124" spans="1:12" s="34" customFormat="1" ht="15" customHeight="1" x14ac:dyDescent="0.25">
      <c r="A124" s="344"/>
      <c r="B124" s="716"/>
      <c r="C124" s="717"/>
      <c r="D124" s="717"/>
      <c r="E124" s="717"/>
      <c r="F124" s="717"/>
      <c r="G124" s="718"/>
      <c r="H124" s="86"/>
      <c r="I124" s="83"/>
      <c r="J124" s="8"/>
      <c r="K124" s="18"/>
      <c r="L124" s="5"/>
    </row>
    <row r="125" spans="1:12" s="34" customFormat="1" ht="15" customHeight="1" x14ac:dyDescent="0.25">
      <c r="A125" s="344"/>
      <c r="B125" s="347"/>
      <c r="C125" s="347"/>
      <c r="D125" s="347"/>
      <c r="E125" s="347"/>
      <c r="F125" s="347"/>
      <c r="G125" s="347"/>
      <c r="H125" s="86"/>
      <c r="I125" s="83"/>
      <c r="J125" s="8"/>
      <c r="K125" s="18"/>
      <c r="L125" s="5"/>
    </row>
    <row r="126" spans="1:12" s="34" customFormat="1" ht="15" customHeight="1" x14ac:dyDescent="0.25">
      <c r="A126" s="379">
        <f>+A119+1</f>
        <v>6</v>
      </c>
      <c r="B126" s="660" t="s">
        <v>534</v>
      </c>
      <c r="C126" s="660"/>
      <c r="D126" s="660"/>
      <c r="E126" s="660"/>
      <c r="F126" s="660"/>
      <c r="G126" s="660"/>
      <c r="H126" s="86"/>
      <c r="I126" s="83"/>
      <c r="J126" s="8"/>
      <c r="K126" s="18"/>
      <c r="L126" s="5"/>
    </row>
    <row r="127" spans="1:12" s="34" customFormat="1" ht="15" customHeight="1" x14ac:dyDescent="0.25">
      <c r="A127" s="344"/>
      <c r="B127" s="345"/>
      <c r="C127" s="345"/>
      <c r="D127" s="345"/>
      <c r="E127" s="343"/>
      <c r="F127" s="343"/>
      <c r="G127" s="343"/>
      <c r="H127" s="86"/>
      <c r="I127" s="83"/>
      <c r="J127" s="8"/>
      <c r="K127" s="18"/>
      <c r="L127" s="5"/>
    </row>
    <row r="128" spans="1:12" s="34" customFormat="1" ht="42.75" customHeight="1" x14ac:dyDescent="0.25">
      <c r="A128" s="344"/>
      <c r="B128" s="712" t="s">
        <v>242</v>
      </c>
      <c r="C128" s="712"/>
      <c r="D128" s="712" t="s">
        <v>535</v>
      </c>
      <c r="E128" s="380" t="s">
        <v>535</v>
      </c>
      <c r="F128" s="381" t="s">
        <v>536</v>
      </c>
      <c r="G128" s="381" t="s">
        <v>537</v>
      </c>
      <c r="H128" s="86"/>
      <c r="I128" s="83"/>
      <c r="J128" s="8"/>
      <c r="K128" s="18"/>
      <c r="L128" s="5"/>
    </row>
    <row r="129" spans="1:12" s="34" customFormat="1" ht="78.75" customHeight="1" x14ac:dyDescent="0.25">
      <c r="A129" s="344"/>
      <c r="B129" s="750" t="s">
        <v>539</v>
      </c>
      <c r="C129" s="750"/>
      <c r="D129" s="750"/>
      <c r="E129" s="382"/>
      <c r="F129" s="383"/>
      <c r="G129" s="383"/>
      <c r="H129" s="86"/>
      <c r="I129" s="83"/>
      <c r="J129" s="8"/>
      <c r="K129" s="18"/>
      <c r="L129" s="5"/>
    </row>
    <row r="130" spans="1:12" s="34" customFormat="1" ht="15" customHeight="1" x14ac:dyDescent="0.25">
      <c r="A130" s="344"/>
      <c r="B130" s="363"/>
      <c r="C130" s="348"/>
      <c r="D130" s="346"/>
      <c r="E130" s="346"/>
      <c r="F130" s="384"/>
      <c r="G130" s="384"/>
      <c r="H130" s="86"/>
      <c r="I130" s="83"/>
      <c r="J130" s="8"/>
      <c r="K130" s="18"/>
      <c r="L130" s="5"/>
    </row>
    <row r="131" spans="1:12" s="34" customFormat="1" ht="15" customHeight="1" x14ac:dyDescent="0.25">
      <c r="A131" s="344"/>
      <c r="B131" s="716"/>
      <c r="C131" s="717"/>
      <c r="D131" s="717"/>
      <c r="E131" s="717"/>
      <c r="F131" s="717"/>
      <c r="G131" s="718"/>
      <c r="H131" s="86"/>
      <c r="I131" s="83"/>
      <c r="J131" s="8"/>
      <c r="K131" s="18"/>
      <c r="L131" s="5"/>
    </row>
    <row r="132" spans="1:12" s="34" customFormat="1" ht="15" customHeight="1" x14ac:dyDescent="0.25">
      <c r="A132" s="344"/>
      <c r="B132" s="347"/>
      <c r="C132" s="347"/>
      <c r="D132" s="347"/>
      <c r="E132" s="347"/>
      <c r="F132" s="347"/>
      <c r="G132" s="347"/>
      <c r="H132" s="86"/>
      <c r="I132" s="83"/>
      <c r="J132" s="8"/>
      <c r="K132" s="18"/>
      <c r="L132" s="5"/>
    </row>
    <row r="133" spans="1:12" s="34" customFormat="1" ht="15" customHeight="1" x14ac:dyDescent="0.25">
      <c r="A133" s="379">
        <f>+A126+1</f>
        <v>7</v>
      </c>
      <c r="B133" s="660" t="s">
        <v>534</v>
      </c>
      <c r="C133" s="660"/>
      <c r="D133" s="660"/>
      <c r="E133" s="660"/>
      <c r="F133" s="660"/>
      <c r="G133" s="660"/>
      <c r="H133" s="86"/>
      <c r="I133" s="83"/>
      <c r="J133" s="8"/>
      <c r="K133" s="18"/>
      <c r="L133" s="5"/>
    </row>
    <row r="134" spans="1:12" s="34" customFormat="1" ht="15" customHeight="1" x14ac:dyDescent="0.25">
      <c r="A134" s="344"/>
      <c r="B134" s="345"/>
      <c r="C134" s="345"/>
      <c r="D134" s="345"/>
      <c r="E134" s="343"/>
      <c r="F134" s="343"/>
      <c r="G134" s="343"/>
      <c r="H134" s="86"/>
      <c r="I134" s="83"/>
      <c r="J134" s="8"/>
      <c r="K134" s="18"/>
      <c r="L134" s="5"/>
    </row>
    <row r="135" spans="1:12" s="34" customFormat="1" ht="52.5" customHeight="1" x14ac:dyDescent="0.25">
      <c r="A135" s="344"/>
      <c r="B135" s="712" t="s">
        <v>242</v>
      </c>
      <c r="C135" s="712"/>
      <c r="D135" s="712" t="s">
        <v>535</v>
      </c>
      <c r="E135" s="380" t="s">
        <v>535</v>
      </c>
      <c r="F135" s="381" t="s">
        <v>536</v>
      </c>
      <c r="G135" s="381" t="s">
        <v>537</v>
      </c>
      <c r="H135" s="86"/>
      <c r="I135" s="83"/>
      <c r="J135" s="8"/>
      <c r="K135" s="18"/>
      <c r="L135" s="5"/>
    </row>
    <row r="136" spans="1:12" s="34" customFormat="1" ht="57" customHeight="1" x14ac:dyDescent="0.25">
      <c r="A136" s="344"/>
      <c r="B136" s="750" t="s">
        <v>540</v>
      </c>
      <c r="C136" s="750"/>
      <c r="D136" s="750"/>
      <c r="E136" s="382"/>
      <c r="F136" s="383"/>
      <c r="G136" s="383"/>
      <c r="H136" s="86"/>
      <c r="I136" s="83"/>
      <c r="J136" s="8"/>
      <c r="K136" s="18"/>
      <c r="L136" s="5"/>
    </row>
    <row r="137" spans="1:12" s="34" customFormat="1" ht="15" customHeight="1" x14ac:dyDescent="0.25">
      <c r="A137" s="344"/>
      <c r="B137" s="363"/>
      <c r="C137" s="348"/>
      <c r="D137" s="346"/>
      <c r="E137" s="346"/>
      <c r="F137" s="384"/>
      <c r="G137" s="384"/>
      <c r="H137" s="86"/>
      <c r="I137" s="83"/>
      <c r="J137" s="8"/>
      <c r="K137" s="18"/>
      <c r="L137" s="5"/>
    </row>
    <row r="138" spans="1:12" s="34" customFormat="1" ht="15" customHeight="1" x14ac:dyDescent="0.25">
      <c r="A138" s="344"/>
      <c r="B138" s="716"/>
      <c r="C138" s="717"/>
      <c r="D138" s="717"/>
      <c r="E138" s="717"/>
      <c r="F138" s="717"/>
      <c r="G138" s="718"/>
      <c r="H138" s="86"/>
      <c r="I138" s="83"/>
      <c r="J138" s="8"/>
      <c r="K138" s="18"/>
      <c r="L138" s="5"/>
    </row>
    <row r="139" spans="1:12" s="34" customFormat="1" ht="15" customHeight="1" x14ac:dyDescent="0.25">
      <c r="A139" s="344"/>
      <c r="B139" s="347"/>
      <c r="C139" s="347"/>
      <c r="D139" s="347"/>
      <c r="E139" s="347"/>
      <c r="F139" s="347"/>
      <c r="G139" s="347"/>
      <c r="H139" s="86"/>
      <c r="I139" s="83"/>
      <c r="J139" s="8"/>
      <c r="K139" s="18"/>
      <c r="L139" s="5"/>
    </row>
    <row r="140" spans="1:12" s="34" customFormat="1" ht="15" customHeight="1" x14ac:dyDescent="0.25">
      <c r="A140" s="379">
        <f>+A133+1</f>
        <v>8</v>
      </c>
      <c r="B140" s="660" t="s">
        <v>534</v>
      </c>
      <c r="C140" s="660"/>
      <c r="D140" s="660"/>
      <c r="E140" s="660"/>
      <c r="F140" s="660"/>
      <c r="G140" s="660"/>
      <c r="H140" s="86"/>
      <c r="I140" s="83"/>
      <c r="J140" s="8"/>
      <c r="K140" s="18"/>
      <c r="L140" s="5"/>
    </row>
    <row r="141" spans="1:12" s="34" customFormat="1" ht="15" customHeight="1" x14ac:dyDescent="0.25">
      <c r="A141" s="344"/>
      <c r="B141" s="363"/>
      <c r="C141" s="348"/>
      <c r="D141" s="346"/>
      <c r="E141" s="346"/>
      <c r="F141" s="384"/>
      <c r="G141" s="384"/>
      <c r="H141" s="86"/>
      <c r="I141" s="83"/>
      <c r="J141" s="8"/>
      <c r="K141" s="18"/>
      <c r="L141" s="5"/>
    </row>
    <row r="142" spans="1:12" s="34" customFormat="1" ht="41.4" x14ac:dyDescent="0.25">
      <c r="A142" s="344"/>
      <c r="B142" s="712" t="s">
        <v>242</v>
      </c>
      <c r="C142" s="712"/>
      <c r="D142" s="712" t="s">
        <v>535</v>
      </c>
      <c r="E142" s="380" t="s">
        <v>535</v>
      </c>
      <c r="F142" s="381" t="s">
        <v>536</v>
      </c>
      <c r="G142" s="381" t="s">
        <v>537</v>
      </c>
      <c r="H142" s="86"/>
      <c r="I142" s="83"/>
      <c r="J142" s="8"/>
      <c r="K142" s="18"/>
      <c r="L142" s="5"/>
    </row>
    <row r="143" spans="1:12" s="34" customFormat="1" ht="59.25" customHeight="1" x14ac:dyDescent="0.25">
      <c r="A143" s="344"/>
      <c r="B143" s="750" t="s">
        <v>541</v>
      </c>
      <c r="C143" s="750"/>
      <c r="D143" s="750"/>
      <c r="E143" s="382"/>
      <c r="F143" s="383"/>
      <c r="G143" s="383"/>
      <c r="H143" s="86"/>
      <c r="I143" s="83"/>
      <c r="J143" s="8"/>
      <c r="K143" s="18"/>
      <c r="L143" s="5"/>
    </row>
    <row r="144" spans="1:12" s="34" customFormat="1" ht="15" customHeight="1" thickBot="1" x14ac:dyDescent="0.3">
      <c r="A144" s="344"/>
      <c r="B144" s="363"/>
      <c r="C144" s="363"/>
      <c r="D144" s="346"/>
      <c r="E144" s="346"/>
      <c r="F144" s="384"/>
      <c r="G144" s="384"/>
      <c r="H144" s="86"/>
      <c r="I144" s="83"/>
      <c r="J144" s="8"/>
      <c r="K144" s="18"/>
      <c r="L144" s="5"/>
    </row>
    <row r="145" spans="1:9" customFormat="1" ht="16.5" customHeight="1" thickBot="1" x14ac:dyDescent="0.35">
      <c r="A145" s="392" t="s">
        <v>126</v>
      </c>
      <c r="B145" s="733" t="s">
        <v>116</v>
      </c>
      <c r="C145" s="734"/>
      <c r="D145" s="734"/>
      <c r="E145" s="734"/>
      <c r="F145" s="734"/>
      <c r="G145" s="734"/>
      <c r="H145" s="734"/>
      <c r="I145" s="735"/>
    </row>
    <row r="146" spans="1:9" customFormat="1" ht="13.8" x14ac:dyDescent="0.25">
      <c r="A146" s="344"/>
      <c r="B146" s="363"/>
      <c r="C146" s="363"/>
      <c r="D146" s="363"/>
      <c r="E146" s="363"/>
      <c r="F146" s="363"/>
      <c r="G146" s="348"/>
    </row>
    <row r="147" spans="1:9" customFormat="1" ht="30" customHeight="1" x14ac:dyDescent="0.25">
      <c r="A147" s="379">
        <f>+A140+1</f>
        <v>9</v>
      </c>
      <c r="B147" s="660" t="s">
        <v>542</v>
      </c>
      <c r="C147" s="660"/>
      <c r="D147" s="660"/>
      <c r="E147" s="660"/>
      <c r="F147" s="660"/>
      <c r="G147" s="660"/>
    </row>
    <row r="148" spans="1:9" customFormat="1" ht="13.8" x14ac:dyDescent="0.25">
      <c r="A148" s="344"/>
      <c r="B148" s="345"/>
      <c r="C148" s="345"/>
      <c r="D148" s="343"/>
      <c r="E148" s="343"/>
      <c r="F148" s="385"/>
      <c r="G148" s="343"/>
    </row>
    <row r="149" spans="1:9" customFormat="1" ht="13.8" x14ac:dyDescent="0.25">
      <c r="A149" s="344"/>
      <c r="B149" s="714" t="s">
        <v>247</v>
      </c>
      <c r="C149" s="715"/>
      <c r="D149" s="381" t="s">
        <v>67</v>
      </c>
      <c r="E149" s="381" t="s">
        <v>68</v>
      </c>
      <c r="F149" s="386"/>
      <c r="G149" s="387"/>
    </row>
    <row r="150" spans="1:9" customFormat="1" ht="13.8" x14ac:dyDescent="0.25">
      <c r="A150" s="344"/>
      <c r="B150" s="618" t="s">
        <v>543</v>
      </c>
      <c r="C150" s="620"/>
      <c r="D150" s="383"/>
      <c r="E150" s="349" t="str">
        <f>""</f>
        <v/>
      </c>
      <c r="F150" s="348"/>
      <c r="G150" s="387"/>
    </row>
    <row r="151" spans="1:9" customFormat="1" ht="13.8" x14ac:dyDescent="0.25">
      <c r="A151" s="344"/>
      <c r="B151" s="363"/>
      <c r="C151" s="363"/>
      <c r="D151" s="363"/>
      <c r="E151" s="363"/>
      <c r="F151" s="363"/>
      <c r="G151" s="348"/>
    </row>
    <row r="152" spans="1:9" customFormat="1" ht="13.8" x14ac:dyDescent="0.25">
      <c r="A152" s="344"/>
      <c r="B152" s="716"/>
      <c r="C152" s="717"/>
      <c r="D152" s="717"/>
      <c r="E152" s="717"/>
      <c r="F152" s="717"/>
      <c r="G152" s="718"/>
    </row>
    <row r="153" spans="1:9" customFormat="1" ht="13.8" x14ac:dyDescent="0.25">
      <c r="A153" s="344"/>
      <c r="B153" s="347"/>
      <c r="C153" s="347"/>
      <c r="D153" s="347"/>
      <c r="E153" s="347"/>
      <c r="F153" s="347"/>
      <c r="G153" s="347"/>
    </row>
    <row r="154" spans="1:9" customFormat="1" ht="47.25" customHeight="1" x14ac:dyDescent="0.25">
      <c r="A154" s="379">
        <f>+A147+1</f>
        <v>10</v>
      </c>
      <c r="B154" s="660" t="s">
        <v>544</v>
      </c>
      <c r="C154" s="660"/>
      <c r="D154" s="660"/>
      <c r="E154" s="660"/>
      <c r="F154" s="660"/>
      <c r="G154" s="660"/>
    </row>
    <row r="155" spans="1:9" customFormat="1" ht="13.8" x14ac:dyDescent="0.25">
      <c r="A155" s="344"/>
      <c r="B155" s="345"/>
      <c r="C155" s="345"/>
      <c r="D155" s="343"/>
      <c r="E155" s="343"/>
      <c r="F155" s="385"/>
      <c r="G155" s="343"/>
    </row>
    <row r="156" spans="1:9" customFormat="1" ht="13.8" x14ac:dyDescent="0.25">
      <c r="A156" s="344"/>
      <c r="B156" s="714" t="s">
        <v>247</v>
      </c>
      <c r="C156" s="715"/>
      <c r="D156" s="381" t="s">
        <v>67</v>
      </c>
      <c r="E156" s="381" t="s">
        <v>68</v>
      </c>
      <c r="F156" s="381" t="s">
        <v>106</v>
      </c>
      <c r="G156" s="386"/>
    </row>
    <row r="157" spans="1:9" customFormat="1" ht="13.8" x14ac:dyDescent="0.25">
      <c r="A157" s="344"/>
      <c r="B157" s="618" t="s">
        <v>545</v>
      </c>
      <c r="C157" s="620"/>
      <c r="D157" s="383"/>
      <c r="E157" s="349" t="str">
        <f>""</f>
        <v/>
      </c>
      <c r="F157" s="349" t="str">
        <f>""</f>
        <v/>
      </c>
      <c r="G157" s="348"/>
    </row>
    <row r="158" spans="1:9" customFormat="1" ht="13.8" x14ac:dyDescent="0.25">
      <c r="A158" s="344"/>
      <c r="B158" s="363"/>
      <c r="C158" s="363"/>
      <c r="D158" s="363"/>
      <c r="E158" s="363"/>
      <c r="F158" s="363"/>
      <c r="G158" s="348"/>
    </row>
    <row r="159" spans="1:9" customFormat="1" ht="13.8" x14ac:dyDescent="0.25">
      <c r="A159" s="344"/>
      <c r="B159" s="716"/>
      <c r="C159" s="717"/>
      <c r="D159" s="717"/>
      <c r="E159" s="717"/>
      <c r="F159" s="717"/>
      <c r="G159" s="718"/>
    </row>
    <row r="160" spans="1:9" customFormat="1" ht="13.8" x14ac:dyDescent="0.25">
      <c r="A160" s="344"/>
      <c r="B160" s="347"/>
      <c r="C160" s="347"/>
      <c r="D160" s="347"/>
      <c r="E160" s="347"/>
      <c r="F160" s="347"/>
      <c r="G160" s="347"/>
    </row>
    <row r="161" spans="1:9" customFormat="1" ht="29.25" customHeight="1" x14ac:dyDescent="0.25">
      <c r="A161" s="379">
        <f>+A154+1</f>
        <v>11</v>
      </c>
      <c r="B161" s="660" t="s">
        <v>546</v>
      </c>
      <c r="C161" s="660"/>
      <c r="D161" s="660"/>
      <c r="E161" s="660"/>
      <c r="F161" s="660"/>
      <c r="G161" s="660"/>
    </row>
    <row r="162" spans="1:9" customFormat="1" ht="13.8" x14ac:dyDescent="0.25">
      <c r="A162" s="344"/>
      <c r="B162" s="345"/>
      <c r="C162" s="345"/>
      <c r="D162" s="343"/>
      <c r="E162" s="343"/>
      <c r="F162" s="385"/>
      <c r="G162" s="343"/>
    </row>
    <row r="163" spans="1:9" customFormat="1" ht="13.8" x14ac:dyDescent="0.25">
      <c r="A163" s="344"/>
      <c r="B163" s="714" t="s">
        <v>247</v>
      </c>
      <c r="C163" s="715"/>
      <c r="D163" s="381" t="s">
        <v>67</v>
      </c>
      <c r="E163" s="381" t="s">
        <v>68</v>
      </c>
      <c r="F163" s="381" t="s">
        <v>106</v>
      </c>
      <c r="G163" s="386"/>
    </row>
    <row r="164" spans="1:9" customFormat="1" ht="13.8" x14ac:dyDescent="0.25">
      <c r="A164" s="344"/>
      <c r="B164" s="618" t="s">
        <v>284</v>
      </c>
      <c r="C164" s="620"/>
      <c r="D164" s="383"/>
      <c r="E164" s="349" t="str">
        <f>""</f>
        <v/>
      </c>
      <c r="F164" s="349" t="str">
        <f>""</f>
        <v/>
      </c>
      <c r="G164" s="348"/>
    </row>
    <row r="165" spans="1:9" customFormat="1" ht="13.8" x14ac:dyDescent="0.25">
      <c r="A165" s="344"/>
      <c r="B165" s="363"/>
      <c r="C165" s="363"/>
      <c r="D165" s="363"/>
      <c r="E165" s="363"/>
      <c r="F165" s="363"/>
      <c r="G165" s="348"/>
    </row>
    <row r="166" spans="1:9" customFormat="1" ht="13.8" x14ac:dyDescent="0.25">
      <c r="A166" s="344"/>
      <c r="B166" s="716"/>
      <c r="C166" s="717"/>
      <c r="D166" s="717"/>
      <c r="E166" s="717"/>
      <c r="F166" s="717"/>
      <c r="G166" s="718"/>
    </row>
    <row r="167" spans="1:9" customFormat="1" ht="14.4" thickBot="1" x14ac:dyDescent="0.3">
      <c r="A167" s="344"/>
      <c r="B167" s="347"/>
      <c r="C167" s="347"/>
      <c r="D167" s="347"/>
      <c r="E167" s="347"/>
      <c r="F167" s="347"/>
      <c r="G167" s="347"/>
    </row>
    <row r="168" spans="1:9" ht="17.100000000000001" customHeight="1" thickBot="1" x14ac:dyDescent="0.3">
      <c r="A168" s="389" t="s">
        <v>119</v>
      </c>
      <c r="B168" s="696" t="s">
        <v>487</v>
      </c>
      <c r="C168" s="697"/>
      <c r="D168" s="697"/>
      <c r="E168" s="697"/>
      <c r="F168" s="697"/>
      <c r="G168" s="697"/>
      <c r="H168" s="697"/>
      <c r="I168" s="698"/>
    </row>
    <row r="169" spans="1:9" ht="13.8" thickBot="1" x14ac:dyDescent="0.3">
      <c r="A169" s="350"/>
      <c r="B169" s="351"/>
      <c r="C169" s="351"/>
      <c r="D169" s="351"/>
      <c r="E169" s="351"/>
      <c r="F169" s="351"/>
      <c r="G169" s="351"/>
    </row>
    <row r="170" spans="1:9" ht="15" customHeight="1" thickBot="1" x14ac:dyDescent="0.3">
      <c r="A170" s="393" t="s">
        <v>127</v>
      </c>
      <c r="B170" s="693" t="s">
        <v>518</v>
      </c>
      <c r="C170" s="694"/>
      <c r="D170" s="694"/>
      <c r="E170" s="694"/>
      <c r="F170" s="694"/>
      <c r="G170" s="694"/>
      <c r="H170" s="694"/>
      <c r="I170" s="695"/>
    </row>
    <row r="171" spans="1:9" ht="33" customHeight="1" x14ac:dyDescent="0.25">
      <c r="A171" s="343"/>
      <c r="B171" s="362"/>
      <c r="C171" s="343"/>
      <c r="D171" s="343"/>
      <c r="E171" s="343"/>
      <c r="F171" s="345"/>
      <c r="G171" s="345"/>
    </row>
    <row r="172" spans="1:9" ht="33" customHeight="1" x14ac:dyDescent="0.25">
      <c r="A172" s="135">
        <v>12</v>
      </c>
      <c r="B172" s="654" t="s">
        <v>552</v>
      </c>
      <c r="C172" s="654"/>
      <c r="D172" s="654"/>
      <c r="E172" s="654"/>
      <c r="F172" s="654"/>
      <c r="G172" s="654"/>
      <c r="H172" s="654"/>
      <c r="I172" s="654"/>
    </row>
    <row r="173" spans="1:9" ht="15" customHeight="1" x14ac:dyDescent="0.25">
      <c r="A173" s="83"/>
      <c r="B173" s="362"/>
      <c r="C173" s="343" t="s">
        <v>67</v>
      </c>
      <c r="D173" s="343"/>
      <c r="E173" s="343" t="s">
        <v>68</v>
      </c>
      <c r="F173" s="345"/>
    </row>
    <row r="174" spans="1:9" ht="15" customHeight="1" x14ac:dyDescent="0.25">
      <c r="A174" s="83"/>
      <c r="B174" s="362"/>
      <c r="C174" s="349"/>
      <c r="D174" s="343"/>
      <c r="E174" s="349" t="str">
        <f>""</f>
        <v/>
      </c>
      <c r="F174" s="345"/>
    </row>
    <row r="175" spans="1:9" ht="15" customHeight="1" x14ac:dyDescent="0.25">
      <c r="A175" s="83"/>
      <c r="B175" s="362"/>
      <c r="C175" s="343"/>
      <c r="D175" s="343"/>
      <c r="E175" s="343"/>
      <c r="F175" s="345"/>
      <c r="G175" s="345"/>
    </row>
    <row r="176" spans="1:9" ht="15" customHeight="1" x14ac:dyDescent="0.25">
      <c r="A176" s="83"/>
      <c r="B176" s="651" t="str">
        <f>""</f>
        <v/>
      </c>
      <c r="C176" s="652"/>
      <c r="D176" s="652"/>
      <c r="E176" s="652"/>
      <c r="F176" s="652"/>
      <c r="G176" s="652"/>
      <c r="H176" s="652"/>
      <c r="I176" s="653"/>
    </row>
    <row r="177" spans="1:9" ht="15" customHeight="1" x14ac:dyDescent="0.25">
      <c r="A177" s="343"/>
      <c r="B177" s="362"/>
      <c r="C177" s="343"/>
      <c r="D177" s="343"/>
      <c r="E177" s="343"/>
      <c r="F177" s="345"/>
      <c r="G177" s="345"/>
    </row>
    <row r="178" spans="1:9" ht="24" customHeight="1" x14ac:dyDescent="0.25">
      <c r="A178" s="135">
        <v>13</v>
      </c>
      <c r="B178" s="654" t="s">
        <v>519</v>
      </c>
      <c r="C178" s="654"/>
      <c r="D178" s="654"/>
      <c r="E178" s="654"/>
      <c r="F178" s="654"/>
      <c r="G178" s="654"/>
      <c r="H178" s="654"/>
      <c r="I178" s="654"/>
    </row>
    <row r="179" spans="1:9" ht="15" customHeight="1" x14ac:dyDescent="0.25">
      <c r="A179" s="83"/>
      <c r="B179" s="362"/>
      <c r="C179" s="343" t="s">
        <v>67</v>
      </c>
      <c r="D179" s="343"/>
      <c r="E179" s="343" t="s">
        <v>68</v>
      </c>
      <c r="F179" s="345"/>
    </row>
    <row r="180" spans="1:9" ht="15" customHeight="1" x14ac:dyDescent="0.25">
      <c r="A180" s="83"/>
      <c r="B180" s="362"/>
      <c r="C180" s="349"/>
      <c r="D180" s="343"/>
      <c r="E180" s="349" t="str">
        <f>""</f>
        <v/>
      </c>
      <c r="F180" s="345"/>
    </row>
    <row r="181" spans="1:9" ht="30.75" customHeight="1" x14ac:dyDescent="0.25">
      <c r="A181" s="83"/>
      <c r="B181" s="362"/>
      <c r="C181" s="343"/>
      <c r="D181" s="343"/>
      <c r="E181" s="343"/>
      <c r="F181" s="345"/>
      <c r="G181" s="345"/>
    </row>
    <row r="182" spans="1:9" ht="15" customHeight="1" x14ac:dyDescent="0.25">
      <c r="A182" s="83"/>
      <c r="B182" s="651" t="str">
        <f>""</f>
        <v/>
      </c>
      <c r="C182" s="652"/>
      <c r="D182" s="652"/>
      <c r="E182" s="652"/>
      <c r="F182" s="652"/>
      <c r="G182" s="652"/>
      <c r="H182" s="652"/>
      <c r="I182" s="653"/>
    </row>
    <row r="183" spans="1:9" ht="15" customHeight="1" x14ac:dyDescent="0.25">
      <c r="A183" s="83"/>
      <c r="B183" s="347"/>
      <c r="C183" s="347"/>
      <c r="D183" s="347"/>
      <c r="E183" s="347"/>
      <c r="F183" s="347"/>
      <c r="G183" s="347"/>
    </row>
    <row r="184" spans="1:9" ht="15" customHeight="1" x14ac:dyDescent="0.25">
      <c r="A184" s="83">
        <f>+A178+1</f>
        <v>14</v>
      </c>
      <c r="B184" s="654" t="s">
        <v>520</v>
      </c>
      <c r="C184" s="654"/>
      <c r="D184" s="654"/>
      <c r="E184" s="654"/>
      <c r="F184" s="654"/>
      <c r="G184" s="654"/>
      <c r="H184" s="654"/>
      <c r="I184" s="654"/>
    </row>
    <row r="185" spans="1:9" ht="15" customHeight="1" x14ac:dyDescent="0.25">
      <c r="A185" s="83"/>
      <c r="B185" s="362"/>
      <c r="C185" s="343" t="s">
        <v>67</v>
      </c>
      <c r="D185" s="343"/>
      <c r="E185" s="343" t="s">
        <v>68</v>
      </c>
      <c r="F185" s="345"/>
    </row>
    <row r="186" spans="1:9" ht="14.25" customHeight="1" x14ac:dyDescent="0.25">
      <c r="A186" s="83"/>
      <c r="B186" s="362"/>
      <c r="C186" s="349"/>
      <c r="D186" s="343"/>
      <c r="E186" s="349" t="str">
        <f>""</f>
        <v/>
      </c>
      <c r="F186" s="345"/>
    </row>
    <row r="187" spans="1:9" ht="15" customHeight="1" x14ac:dyDescent="0.25">
      <c r="A187" s="83"/>
      <c r="B187" s="348"/>
      <c r="C187" s="348"/>
      <c r="D187" s="348"/>
      <c r="E187" s="348"/>
      <c r="F187" s="348"/>
      <c r="G187" s="348"/>
    </row>
    <row r="188" spans="1:9" ht="15" customHeight="1" x14ac:dyDescent="0.25">
      <c r="A188" s="83"/>
      <c r="B188" s="651" t="s">
        <v>507</v>
      </c>
      <c r="C188" s="652"/>
      <c r="D188" s="652"/>
      <c r="E188" s="652"/>
      <c r="F188" s="652"/>
      <c r="G188" s="652"/>
      <c r="H188" s="652"/>
      <c r="I188" s="653"/>
    </row>
    <row r="189" spans="1:9" ht="32.25" customHeight="1" x14ac:dyDescent="0.25">
      <c r="A189" s="83"/>
      <c r="B189" s="347"/>
      <c r="C189" s="347"/>
      <c r="D189" s="347"/>
      <c r="E189" s="347"/>
      <c r="F189" s="347"/>
      <c r="G189" s="347"/>
    </row>
    <row r="190" spans="1:9" ht="15" customHeight="1" x14ac:dyDescent="0.25">
      <c r="A190" s="83">
        <f>+A184+1</f>
        <v>15</v>
      </c>
      <c r="B190" s="654" t="s">
        <v>509</v>
      </c>
      <c r="C190" s="654"/>
      <c r="D190" s="654"/>
      <c r="E190" s="654"/>
      <c r="F190" s="654"/>
      <c r="G190" s="654"/>
      <c r="H190" s="654"/>
      <c r="I190" s="654"/>
    </row>
    <row r="191" spans="1:9" ht="15" customHeight="1" x14ac:dyDescent="0.25">
      <c r="A191" s="83"/>
      <c r="B191" s="362"/>
      <c r="C191" s="343" t="s">
        <v>67</v>
      </c>
      <c r="D191" s="343"/>
      <c r="E191" s="343" t="s">
        <v>68</v>
      </c>
      <c r="F191" s="345"/>
    </row>
    <row r="192" spans="1:9" ht="15" customHeight="1" x14ac:dyDescent="0.25">
      <c r="A192" s="83"/>
      <c r="B192" s="362"/>
      <c r="C192" s="349"/>
      <c r="D192" s="343"/>
      <c r="E192" s="349" t="str">
        <f>""</f>
        <v/>
      </c>
      <c r="F192" s="345"/>
    </row>
    <row r="193" spans="1:9" ht="15" customHeight="1" x14ac:dyDescent="0.25">
      <c r="A193" s="83"/>
      <c r="B193" s="362"/>
      <c r="C193" s="343"/>
      <c r="D193" s="343"/>
      <c r="E193" s="343"/>
      <c r="F193" s="345"/>
      <c r="G193" s="345"/>
    </row>
    <row r="194" spans="1:9" ht="15" customHeight="1" x14ac:dyDescent="0.25">
      <c r="A194" s="83"/>
      <c r="B194" s="651" t="s">
        <v>507</v>
      </c>
      <c r="C194" s="652"/>
      <c r="D194" s="652"/>
      <c r="E194" s="652"/>
      <c r="F194" s="652"/>
      <c r="G194" s="652"/>
      <c r="H194" s="652"/>
      <c r="I194" s="653"/>
    </row>
    <row r="195" spans="1:9" ht="15" customHeight="1" x14ac:dyDescent="0.25">
      <c r="A195" s="83"/>
      <c r="B195" s="347"/>
      <c r="C195" s="347"/>
      <c r="D195" s="347"/>
      <c r="E195" s="347"/>
      <c r="F195" s="347"/>
      <c r="G195" s="347"/>
    </row>
    <row r="196" spans="1:9" ht="15" customHeight="1" x14ac:dyDescent="0.25">
      <c r="A196" s="83">
        <f>+A190+1</f>
        <v>16</v>
      </c>
      <c r="B196" s="654" t="s">
        <v>510</v>
      </c>
      <c r="C196" s="654"/>
      <c r="D196" s="654"/>
      <c r="E196" s="654"/>
      <c r="F196" s="654"/>
      <c r="G196" s="654"/>
      <c r="H196" s="654"/>
      <c r="I196" s="654"/>
    </row>
    <row r="197" spans="1:9" ht="15" customHeight="1" x14ac:dyDescent="0.25">
      <c r="A197" s="83"/>
      <c r="B197" s="362"/>
      <c r="C197" s="343" t="s">
        <v>67</v>
      </c>
      <c r="D197" s="343"/>
      <c r="E197" s="343" t="s">
        <v>68</v>
      </c>
      <c r="F197" s="345"/>
      <c r="I197" s="364"/>
    </row>
    <row r="198" spans="1:9" ht="15" customHeight="1" x14ac:dyDescent="0.25">
      <c r="A198" s="83"/>
      <c r="B198" s="362"/>
      <c r="C198" s="349"/>
      <c r="D198" s="343"/>
      <c r="E198" s="349" t="str">
        <f>""</f>
        <v/>
      </c>
      <c r="F198" s="345"/>
      <c r="I198" s="364"/>
    </row>
    <row r="199" spans="1:9" ht="15" customHeight="1" x14ac:dyDescent="0.25">
      <c r="A199" s="83"/>
      <c r="B199" s="362"/>
      <c r="C199" s="343"/>
      <c r="D199" s="343"/>
      <c r="E199" s="343"/>
      <c r="F199" s="345"/>
      <c r="G199" s="345"/>
      <c r="H199" s="364"/>
      <c r="I199" s="364"/>
    </row>
    <row r="200" spans="1:9" ht="15" customHeight="1" x14ac:dyDescent="0.25">
      <c r="A200" s="83"/>
      <c r="B200" s="651" t="s">
        <v>507</v>
      </c>
      <c r="C200" s="652"/>
      <c r="D200" s="652"/>
      <c r="E200" s="652"/>
      <c r="F200" s="652"/>
      <c r="G200" s="652"/>
      <c r="H200" s="652"/>
      <c r="I200" s="653"/>
    </row>
    <row r="201" spans="1:9" ht="15" customHeight="1" x14ac:dyDescent="0.25">
      <c r="A201" s="83"/>
      <c r="B201" s="347"/>
      <c r="C201" s="347"/>
      <c r="D201" s="347"/>
      <c r="E201" s="347"/>
      <c r="F201" s="347"/>
      <c r="G201" s="347"/>
      <c r="H201" s="364"/>
      <c r="I201" s="364"/>
    </row>
    <row r="202" spans="1:9" ht="26.25" customHeight="1" x14ac:dyDescent="0.25">
      <c r="A202" s="83">
        <f>+A196+1</f>
        <v>17</v>
      </c>
      <c r="B202" s="654" t="s">
        <v>488</v>
      </c>
      <c r="C202" s="654"/>
      <c r="D202" s="654"/>
      <c r="E202" s="654"/>
      <c r="F202" s="654"/>
      <c r="G202" s="654"/>
      <c r="H202" s="654"/>
      <c r="I202" s="654"/>
    </row>
    <row r="203" spans="1:9" ht="15" customHeight="1" x14ac:dyDescent="0.25">
      <c r="A203" s="83"/>
      <c r="B203" s="362"/>
      <c r="C203" s="343" t="s">
        <v>67</v>
      </c>
      <c r="D203" s="343"/>
      <c r="E203" s="343" t="s">
        <v>68</v>
      </c>
      <c r="F203" s="345"/>
      <c r="I203" s="364"/>
    </row>
    <row r="204" spans="1:9" ht="15" customHeight="1" x14ac:dyDescent="0.25">
      <c r="A204" s="83"/>
      <c r="B204" s="362"/>
      <c r="C204" s="349"/>
      <c r="D204" s="343"/>
      <c r="E204" s="349" t="str">
        <f>""</f>
        <v/>
      </c>
      <c r="F204" s="345"/>
      <c r="I204" s="364"/>
    </row>
    <row r="205" spans="1:9" ht="15" customHeight="1" x14ac:dyDescent="0.25">
      <c r="A205" s="83"/>
      <c r="B205" s="362"/>
      <c r="C205" s="343"/>
      <c r="D205" s="343"/>
      <c r="E205" s="343"/>
      <c r="F205" s="345"/>
      <c r="G205" s="345"/>
      <c r="H205" s="364"/>
      <c r="I205" s="364"/>
    </row>
    <row r="206" spans="1:9" ht="48.75" customHeight="1" x14ac:dyDescent="0.25">
      <c r="A206" s="83"/>
      <c r="B206" s="651" t="str">
        <f>""</f>
        <v/>
      </c>
      <c r="C206" s="652"/>
      <c r="D206" s="652"/>
      <c r="E206" s="652"/>
      <c r="F206" s="652"/>
      <c r="G206" s="652"/>
      <c r="H206" s="652"/>
      <c r="I206" s="653"/>
    </row>
    <row r="207" spans="1:9" ht="35.25" customHeight="1" x14ac:dyDescent="0.25">
      <c r="A207" s="83"/>
      <c r="B207" s="347"/>
      <c r="C207" s="347"/>
      <c r="D207" s="347"/>
      <c r="E207" s="347"/>
      <c r="F207" s="347"/>
      <c r="G207" s="347"/>
      <c r="H207" s="364"/>
      <c r="I207" s="364"/>
    </row>
    <row r="208" spans="1:9" ht="28.5" customHeight="1" x14ac:dyDescent="0.25">
      <c r="A208" s="83">
        <f>+A202+1</f>
        <v>18</v>
      </c>
      <c r="B208" s="654" t="s">
        <v>511</v>
      </c>
      <c r="C208" s="654"/>
      <c r="D208" s="654"/>
      <c r="E208" s="654"/>
      <c r="F208" s="654"/>
      <c r="G208" s="654"/>
      <c r="H208" s="654"/>
      <c r="I208" s="654"/>
    </row>
    <row r="209" spans="1:9" ht="15" customHeight="1" x14ac:dyDescent="0.25">
      <c r="A209" s="83"/>
      <c r="B209" s="362"/>
      <c r="C209" s="343" t="s">
        <v>67</v>
      </c>
      <c r="D209" s="343"/>
      <c r="E209" s="343" t="s">
        <v>68</v>
      </c>
      <c r="F209" s="345"/>
      <c r="I209" s="364"/>
    </row>
    <row r="210" spans="1:9" ht="15" customHeight="1" x14ac:dyDescent="0.25">
      <c r="A210" s="83"/>
      <c r="B210" s="362"/>
      <c r="C210" s="349"/>
      <c r="D210" s="343"/>
      <c r="E210" s="349" t="str">
        <f>""</f>
        <v/>
      </c>
      <c r="F210" s="345"/>
      <c r="I210" s="364"/>
    </row>
    <row r="211" spans="1:9" ht="15" customHeight="1" x14ac:dyDescent="0.25">
      <c r="A211" s="83"/>
      <c r="B211" s="362"/>
      <c r="C211" s="343"/>
      <c r="D211" s="343"/>
      <c r="E211" s="343"/>
      <c r="F211" s="345"/>
      <c r="G211" s="345"/>
      <c r="H211" s="364"/>
      <c r="I211" s="364"/>
    </row>
    <row r="212" spans="1:9" ht="15" customHeight="1" x14ac:dyDescent="0.25">
      <c r="A212" s="83"/>
      <c r="B212" s="651" t="str">
        <f>""</f>
        <v/>
      </c>
      <c r="C212" s="652"/>
      <c r="D212" s="652"/>
      <c r="E212" s="652"/>
      <c r="F212" s="652"/>
      <c r="G212" s="652"/>
      <c r="H212" s="652"/>
      <c r="I212" s="653"/>
    </row>
    <row r="213" spans="1:9" ht="15.75" customHeight="1" x14ac:dyDescent="0.25">
      <c r="A213" s="83"/>
      <c r="B213" s="347"/>
      <c r="C213" s="347"/>
      <c r="D213" s="347"/>
      <c r="E213" s="347"/>
      <c r="F213" s="347"/>
      <c r="G213" s="347"/>
      <c r="H213" s="364"/>
      <c r="I213" s="364"/>
    </row>
    <row r="214" spans="1:9" ht="50.25" customHeight="1" x14ac:dyDescent="0.25">
      <c r="A214" s="83">
        <f>+A208+1</f>
        <v>19</v>
      </c>
      <c r="B214" s="654" t="s">
        <v>521</v>
      </c>
      <c r="C214" s="654"/>
      <c r="D214" s="654"/>
      <c r="E214" s="654"/>
      <c r="F214" s="654"/>
      <c r="G214" s="654"/>
      <c r="H214" s="654"/>
      <c r="I214" s="654"/>
    </row>
    <row r="215" spans="1:9" ht="15" customHeight="1" x14ac:dyDescent="0.25">
      <c r="A215" s="83"/>
      <c r="B215" s="362"/>
      <c r="C215" s="343" t="s">
        <v>67</v>
      </c>
      <c r="D215" s="343"/>
      <c r="E215" s="343" t="s">
        <v>68</v>
      </c>
      <c r="F215" s="345"/>
      <c r="I215" s="364"/>
    </row>
    <row r="216" spans="1:9" ht="15" customHeight="1" x14ac:dyDescent="0.25">
      <c r="A216" s="83"/>
      <c r="B216" s="362"/>
      <c r="C216" s="349"/>
      <c r="D216" s="343"/>
      <c r="E216" s="349" t="str">
        <f>""</f>
        <v/>
      </c>
      <c r="F216" s="345"/>
      <c r="I216" s="364"/>
    </row>
    <row r="217" spans="1:9" ht="15" customHeight="1" x14ac:dyDescent="0.25">
      <c r="A217" s="83"/>
      <c r="B217" s="362"/>
      <c r="C217" s="343"/>
      <c r="D217" s="343"/>
      <c r="E217" s="343"/>
      <c r="F217" s="345"/>
      <c r="G217" s="345"/>
      <c r="H217" s="364"/>
      <c r="I217" s="364"/>
    </row>
    <row r="218" spans="1:9" ht="15" customHeight="1" x14ac:dyDescent="0.25">
      <c r="A218" s="83"/>
      <c r="B218" s="651" t="str">
        <f>""</f>
        <v/>
      </c>
      <c r="C218" s="652"/>
      <c r="D218" s="652"/>
      <c r="E218" s="652"/>
      <c r="F218" s="652"/>
      <c r="G218" s="652"/>
      <c r="H218" s="652"/>
      <c r="I218" s="653"/>
    </row>
    <row r="219" spans="1:9" ht="15" customHeight="1" x14ac:dyDescent="0.25">
      <c r="A219" s="83"/>
      <c r="B219" s="347"/>
      <c r="C219" s="347"/>
      <c r="D219" s="347"/>
      <c r="E219" s="347"/>
      <c r="F219" s="347"/>
      <c r="G219" s="347"/>
      <c r="H219" s="364"/>
      <c r="I219" s="364"/>
    </row>
    <row r="220" spans="1:9" ht="30" customHeight="1" x14ac:dyDescent="0.25">
      <c r="A220" s="83">
        <f>+A214+1</f>
        <v>20</v>
      </c>
      <c r="B220" s="654" t="s">
        <v>489</v>
      </c>
      <c r="C220" s="654"/>
      <c r="D220" s="654"/>
      <c r="E220" s="654"/>
      <c r="F220" s="654"/>
      <c r="G220" s="654"/>
      <c r="H220" s="654"/>
      <c r="I220" s="654"/>
    </row>
    <row r="221" spans="1:9" ht="57" customHeight="1" x14ac:dyDescent="0.25">
      <c r="A221" s="83"/>
      <c r="B221" s="362"/>
      <c r="C221" s="343" t="s">
        <v>67</v>
      </c>
      <c r="D221" s="343"/>
      <c r="E221" s="343" t="s">
        <v>68</v>
      </c>
      <c r="F221" s="345"/>
      <c r="I221" s="364"/>
    </row>
    <row r="222" spans="1:9" ht="15" customHeight="1" x14ac:dyDescent="0.25">
      <c r="A222" s="83"/>
      <c r="B222" s="362"/>
      <c r="C222" s="349"/>
      <c r="D222" s="343"/>
      <c r="E222" s="349" t="str">
        <f>""</f>
        <v/>
      </c>
      <c r="F222" s="345"/>
      <c r="I222" s="364"/>
    </row>
    <row r="223" spans="1:9" ht="15" customHeight="1" x14ac:dyDescent="0.25">
      <c r="A223" s="83"/>
      <c r="B223" s="362"/>
      <c r="C223" s="343"/>
      <c r="D223" s="343"/>
      <c r="E223" s="343"/>
      <c r="F223" s="345"/>
      <c r="G223" s="345"/>
      <c r="H223" s="364"/>
      <c r="I223" s="364"/>
    </row>
    <row r="224" spans="1:9" ht="15" customHeight="1" x14ac:dyDescent="0.25">
      <c r="A224" s="83"/>
      <c r="B224" s="651" t="str">
        <f>""</f>
        <v/>
      </c>
      <c r="C224" s="652"/>
      <c r="D224" s="652"/>
      <c r="E224" s="652"/>
      <c r="F224" s="652"/>
      <c r="G224" s="652"/>
      <c r="H224" s="652"/>
      <c r="I224" s="653"/>
    </row>
    <row r="225" spans="1:9" ht="15" customHeight="1" x14ac:dyDescent="0.25">
      <c r="A225" s="83"/>
      <c r="B225" s="347"/>
      <c r="C225" s="347"/>
      <c r="D225" s="347"/>
      <c r="E225" s="347"/>
      <c r="F225" s="347"/>
      <c r="G225" s="347"/>
      <c r="H225" s="364"/>
      <c r="I225" s="364"/>
    </row>
    <row r="226" spans="1:9" ht="15" customHeight="1" x14ac:dyDescent="0.25">
      <c r="A226" s="83">
        <f>+A220+1</f>
        <v>21</v>
      </c>
      <c r="B226" s="654" t="s">
        <v>522</v>
      </c>
      <c r="C226" s="654"/>
      <c r="D226" s="654"/>
      <c r="E226" s="654"/>
      <c r="F226" s="654"/>
      <c r="G226" s="654"/>
      <c r="H226" s="654"/>
      <c r="I226" s="654"/>
    </row>
    <row r="227" spans="1:9" ht="13.8" x14ac:dyDescent="0.25">
      <c r="A227" s="83"/>
      <c r="B227" s="362"/>
      <c r="C227" s="343" t="s">
        <v>67</v>
      </c>
      <c r="D227" s="343"/>
      <c r="E227" s="343" t="s">
        <v>68</v>
      </c>
      <c r="F227" s="345"/>
      <c r="I227" s="364"/>
    </row>
    <row r="228" spans="1:9" ht="59.25" customHeight="1" x14ac:dyDescent="0.25">
      <c r="A228" s="343"/>
      <c r="B228" s="362"/>
      <c r="C228" s="349"/>
      <c r="D228" s="343"/>
      <c r="E228" s="349" t="str">
        <f>""</f>
        <v/>
      </c>
      <c r="F228" s="345"/>
      <c r="I228" s="364"/>
    </row>
    <row r="229" spans="1:9" ht="15" customHeight="1" x14ac:dyDescent="0.25">
      <c r="A229" s="343"/>
      <c r="B229" s="362"/>
      <c r="C229" s="343"/>
      <c r="D229" s="343"/>
      <c r="E229" s="343"/>
      <c r="F229" s="345"/>
      <c r="G229" s="345"/>
      <c r="H229" s="364"/>
      <c r="I229" s="364"/>
    </row>
    <row r="230" spans="1:9" ht="16.5" customHeight="1" x14ac:dyDescent="0.25">
      <c r="A230" s="343"/>
      <c r="B230" s="651" t="str">
        <f>""</f>
        <v/>
      </c>
      <c r="C230" s="652"/>
      <c r="D230" s="652"/>
      <c r="E230" s="652"/>
      <c r="F230" s="652"/>
      <c r="G230" s="652"/>
      <c r="H230" s="652"/>
      <c r="I230" s="653"/>
    </row>
    <row r="231" spans="1:9" ht="13.8" x14ac:dyDescent="0.25">
      <c r="A231" s="343"/>
      <c r="B231" s="346"/>
      <c r="C231" s="346"/>
      <c r="D231" s="346"/>
      <c r="E231" s="346"/>
      <c r="F231" s="346"/>
      <c r="G231" s="346"/>
      <c r="H231" s="346"/>
      <c r="I231" s="346"/>
    </row>
    <row r="232" spans="1:9" ht="30" customHeight="1" x14ac:dyDescent="0.25">
      <c r="A232" s="83">
        <f>+A226+1</f>
        <v>22</v>
      </c>
      <c r="B232" s="654" t="s">
        <v>523</v>
      </c>
      <c r="C232" s="654"/>
      <c r="D232" s="654"/>
      <c r="E232" s="654"/>
      <c r="F232" s="654"/>
      <c r="G232" s="654"/>
      <c r="H232" s="654"/>
      <c r="I232" s="654"/>
    </row>
    <row r="233" spans="1:9" ht="13.8" x14ac:dyDescent="0.25">
      <c r="A233" s="343"/>
      <c r="B233" s="362"/>
      <c r="C233" s="343" t="s">
        <v>67</v>
      </c>
      <c r="D233" s="343"/>
      <c r="E233" s="343" t="s">
        <v>68</v>
      </c>
      <c r="F233" s="345"/>
      <c r="G233" s="343"/>
      <c r="H233" s="364"/>
      <c r="I233" s="364"/>
    </row>
    <row r="234" spans="1:9" ht="15" customHeight="1" x14ac:dyDescent="0.25">
      <c r="A234" s="343"/>
      <c r="B234" s="362"/>
      <c r="C234" s="349"/>
      <c r="D234" s="343"/>
      <c r="E234" s="349" t="str">
        <f>""</f>
        <v/>
      </c>
      <c r="F234" s="345"/>
      <c r="G234" s="346" t="str">
        <f>""</f>
        <v/>
      </c>
      <c r="H234" s="364"/>
      <c r="I234" s="364"/>
    </row>
    <row r="235" spans="1:9" ht="14.25" customHeight="1" x14ac:dyDescent="0.25">
      <c r="A235" s="343"/>
      <c r="B235" s="362"/>
      <c r="C235" s="343"/>
      <c r="D235" s="343"/>
      <c r="E235" s="343"/>
      <c r="F235" s="345"/>
      <c r="G235" s="345"/>
      <c r="H235" s="364"/>
      <c r="I235" s="364"/>
    </row>
    <row r="236" spans="1:9" ht="13.8" x14ac:dyDescent="0.25">
      <c r="A236" s="343"/>
      <c r="B236" s="651" t="str">
        <f>""</f>
        <v/>
      </c>
      <c r="C236" s="652"/>
      <c r="D236" s="652"/>
      <c r="E236" s="652"/>
      <c r="F236" s="652"/>
      <c r="G236" s="652"/>
      <c r="H236" s="652"/>
      <c r="I236" s="653"/>
    </row>
    <row r="237" spans="1:9" ht="13.8" x14ac:dyDescent="0.25">
      <c r="A237" s="343"/>
      <c r="B237" s="347"/>
      <c r="C237" s="347"/>
      <c r="D237" s="347"/>
      <c r="E237" s="347"/>
      <c r="F237" s="347"/>
      <c r="G237" s="347"/>
      <c r="H237" s="364"/>
      <c r="I237" s="364"/>
    </row>
    <row r="238" spans="1:9" ht="14.4" thickBot="1" x14ac:dyDescent="0.3">
      <c r="A238" s="343"/>
      <c r="B238" s="347"/>
      <c r="C238" s="347"/>
      <c r="D238" s="347"/>
      <c r="E238" s="347"/>
      <c r="F238" s="347"/>
      <c r="G238" s="347"/>
    </row>
    <row r="239" spans="1:9" ht="21" customHeight="1" thickBot="1" x14ac:dyDescent="0.3">
      <c r="A239" s="393" t="s">
        <v>128</v>
      </c>
      <c r="B239" s="693" t="s">
        <v>428</v>
      </c>
      <c r="C239" s="694"/>
      <c r="D239" s="694"/>
      <c r="E239" s="694"/>
      <c r="F239" s="694"/>
      <c r="G239" s="694"/>
      <c r="H239" s="694"/>
      <c r="I239" s="695"/>
    </row>
    <row r="240" spans="1:9" ht="40.5" customHeight="1" x14ac:dyDescent="0.25">
      <c r="A240" s="83">
        <v>23</v>
      </c>
      <c r="B240" s="720" t="s">
        <v>524</v>
      </c>
      <c r="C240" s="720"/>
      <c r="D240" s="720"/>
      <c r="E240" s="720"/>
      <c r="F240" s="720"/>
      <c r="G240" s="720"/>
      <c r="H240" s="720"/>
      <c r="I240" s="720"/>
    </row>
    <row r="241" spans="1:9" ht="15" customHeight="1" x14ac:dyDescent="0.25">
      <c r="A241" s="83"/>
      <c r="B241" s="362"/>
      <c r="C241" s="343" t="s">
        <v>67</v>
      </c>
      <c r="D241" s="343"/>
      <c r="E241" s="343" t="s">
        <v>68</v>
      </c>
      <c r="F241" s="345"/>
      <c r="G241" s="343" t="s">
        <v>106</v>
      </c>
      <c r="H241" s="364"/>
      <c r="I241" s="364"/>
    </row>
    <row r="242" spans="1:9" ht="14.25" customHeight="1" x14ac:dyDescent="0.25">
      <c r="A242" s="83"/>
      <c r="B242" s="362"/>
      <c r="C242" s="349"/>
      <c r="D242" s="343"/>
      <c r="E242" s="349" t="str">
        <f>""</f>
        <v/>
      </c>
      <c r="F242" s="345"/>
      <c r="G242" s="349" t="str">
        <f>""</f>
        <v/>
      </c>
      <c r="H242" s="364"/>
      <c r="I242" s="364"/>
    </row>
    <row r="243" spans="1:9" ht="13.8" x14ac:dyDescent="0.25">
      <c r="A243" s="83"/>
      <c r="B243" s="362"/>
      <c r="C243" s="343"/>
      <c r="D243" s="343"/>
      <c r="E243" s="343"/>
      <c r="F243" s="345"/>
      <c r="G243" s="345"/>
      <c r="H243" s="364"/>
      <c r="I243" s="364"/>
    </row>
    <row r="244" spans="1:9" ht="13.8" x14ac:dyDescent="0.25">
      <c r="A244" s="83"/>
      <c r="B244" s="651" t="str">
        <f>""</f>
        <v/>
      </c>
      <c r="C244" s="652"/>
      <c r="D244" s="652"/>
      <c r="E244" s="652"/>
      <c r="F244" s="652"/>
      <c r="G244" s="652"/>
      <c r="H244" s="652"/>
      <c r="I244" s="653"/>
    </row>
    <row r="245" spans="1:9" ht="13.8" x14ac:dyDescent="0.25">
      <c r="A245" s="83"/>
      <c r="B245" s="347"/>
      <c r="C245" s="347"/>
      <c r="D245" s="347"/>
      <c r="E245" s="347"/>
      <c r="F245" s="347"/>
      <c r="G245" s="347"/>
      <c r="H245" s="364"/>
      <c r="I245" s="364"/>
    </row>
    <row r="246" spans="1:9" ht="29.25" customHeight="1" x14ac:dyDescent="0.25">
      <c r="A246" s="83"/>
      <c r="B246" s="713" t="s">
        <v>490</v>
      </c>
      <c r="C246" s="713"/>
      <c r="D246" s="713"/>
      <c r="E246" s="713"/>
      <c r="F246" s="713"/>
      <c r="G246" s="713"/>
      <c r="H246" s="364"/>
      <c r="I246" s="364"/>
    </row>
    <row r="247" spans="1:9" ht="13.8" x14ac:dyDescent="0.25">
      <c r="A247" s="83"/>
      <c r="B247" s="359"/>
      <c r="C247" s="359"/>
      <c r="D247" s="359"/>
      <c r="E247" s="360" t="s">
        <v>67</v>
      </c>
      <c r="F247" s="360" t="s">
        <v>68</v>
      </c>
      <c r="G247" s="364"/>
      <c r="H247" s="364"/>
      <c r="I247" s="339"/>
    </row>
    <row r="248" spans="1:9" ht="129" customHeight="1" x14ac:dyDescent="0.25">
      <c r="A248" s="83">
        <f>+A240+1</f>
        <v>24</v>
      </c>
      <c r="B248" s="654" t="s">
        <v>547</v>
      </c>
      <c r="C248" s="654"/>
      <c r="D248" s="719"/>
      <c r="E248" s="361"/>
      <c r="F248" s="361"/>
      <c r="G248" s="364"/>
      <c r="H248" s="364"/>
      <c r="I248" s="339"/>
    </row>
    <row r="249" spans="1:9" ht="61.5" customHeight="1" x14ac:dyDescent="0.25">
      <c r="A249" s="83">
        <f>+A248+1</f>
        <v>25</v>
      </c>
      <c r="B249" s="654" t="s">
        <v>491</v>
      </c>
      <c r="C249" s="654"/>
      <c r="D249" s="719"/>
      <c r="E249" s="356"/>
      <c r="F249" s="356"/>
      <c r="G249" s="364"/>
      <c r="H249" s="364"/>
      <c r="I249" s="339"/>
    </row>
    <row r="250" spans="1:9" ht="97.5" customHeight="1" x14ac:dyDescent="0.25">
      <c r="A250" s="83">
        <f>+A249+1</f>
        <v>26</v>
      </c>
      <c r="B250" s="654" t="s">
        <v>525</v>
      </c>
      <c r="C250" s="654"/>
      <c r="D250" s="719"/>
      <c r="E250" s="356"/>
      <c r="F250" s="356"/>
      <c r="G250" s="364"/>
      <c r="H250" s="364"/>
      <c r="I250" s="339"/>
    </row>
    <row r="251" spans="1:9" ht="190.5" customHeight="1" x14ac:dyDescent="0.25">
      <c r="A251" s="83">
        <f>+A250+1</f>
        <v>27</v>
      </c>
      <c r="B251" s="654" t="s">
        <v>492</v>
      </c>
      <c r="C251" s="654"/>
      <c r="D251" s="719"/>
      <c r="E251" s="356"/>
      <c r="F251" s="356"/>
      <c r="G251" s="364"/>
      <c r="H251" s="364"/>
      <c r="I251" s="339"/>
    </row>
    <row r="252" spans="1:9" ht="13.8" x14ac:dyDescent="0.25">
      <c r="A252" s="83"/>
      <c r="B252" s="347"/>
      <c r="C252" s="347"/>
      <c r="D252" s="347"/>
      <c r="E252" s="347"/>
      <c r="F252" s="347"/>
      <c r="G252" s="347"/>
      <c r="H252" s="364"/>
      <c r="I252" s="364"/>
    </row>
    <row r="253" spans="1:9" ht="13.8" x14ac:dyDescent="0.25">
      <c r="A253" s="83"/>
      <c r="B253" s="713" t="s">
        <v>493</v>
      </c>
      <c r="C253" s="713"/>
      <c r="D253" s="713"/>
      <c r="E253" s="713"/>
      <c r="F253" s="713"/>
      <c r="G253" s="713"/>
      <c r="H253" s="364"/>
      <c r="I253" s="364"/>
    </row>
    <row r="254" spans="1:9" ht="13.8" x14ac:dyDescent="0.25">
      <c r="A254" s="83"/>
      <c r="B254" s="347"/>
      <c r="C254" s="347"/>
      <c r="D254" s="347"/>
      <c r="E254" s="360" t="s">
        <v>67</v>
      </c>
      <c r="F254" s="360" t="s">
        <v>68</v>
      </c>
      <c r="G254" s="364"/>
      <c r="H254" s="364"/>
      <c r="I254" s="339"/>
    </row>
    <row r="255" spans="1:9" ht="83.25" customHeight="1" x14ac:dyDescent="0.25">
      <c r="A255" s="83">
        <f>+A251+1</f>
        <v>28</v>
      </c>
      <c r="B255" s="654" t="s">
        <v>494</v>
      </c>
      <c r="C255" s="654"/>
      <c r="D255" s="654"/>
      <c r="E255" s="361"/>
      <c r="F255" s="361"/>
      <c r="G255" s="364"/>
      <c r="H255" s="364"/>
      <c r="I255" s="339"/>
    </row>
    <row r="256" spans="1:9" ht="82.5" customHeight="1" x14ac:dyDescent="0.25">
      <c r="A256" s="83">
        <f>+A255+1</f>
        <v>29</v>
      </c>
      <c r="B256" s="654" t="s">
        <v>516</v>
      </c>
      <c r="C256" s="654"/>
      <c r="D256" s="654"/>
      <c r="E256" s="361"/>
      <c r="F256" s="361"/>
      <c r="G256" s="364"/>
      <c r="H256" s="364"/>
      <c r="I256" s="339"/>
    </row>
    <row r="257" spans="1:9" ht="13.8" x14ac:dyDescent="0.25">
      <c r="A257" s="83"/>
      <c r="B257" s="347"/>
      <c r="C257" s="347"/>
      <c r="D257" s="347"/>
      <c r="E257" s="347"/>
      <c r="F257" s="347"/>
      <c r="G257" s="347"/>
      <c r="H257" s="364"/>
      <c r="I257" s="364"/>
    </row>
    <row r="258" spans="1:9" ht="39.75" customHeight="1" x14ac:dyDescent="0.25">
      <c r="A258" s="83">
        <f>+A256+1</f>
        <v>30</v>
      </c>
      <c r="B258" s="654" t="s">
        <v>495</v>
      </c>
      <c r="C258" s="654"/>
      <c r="D258" s="654"/>
      <c r="E258" s="654"/>
      <c r="F258" s="654"/>
      <c r="G258" s="654"/>
      <c r="H258" s="654"/>
      <c r="I258" s="654"/>
    </row>
    <row r="259" spans="1:9" ht="13.8" x14ac:dyDescent="0.25">
      <c r="A259" s="83"/>
      <c r="B259" s="362"/>
      <c r="C259" s="343" t="s">
        <v>67</v>
      </c>
      <c r="D259" s="343"/>
      <c r="E259" s="343" t="s">
        <v>68</v>
      </c>
      <c r="F259" s="345"/>
      <c r="G259" s="364"/>
      <c r="H259" s="364"/>
      <c r="I259" s="339"/>
    </row>
    <row r="260" spans="1:9" ht="13.8" x14ac:dyDescent="0.25">
      <c r="A260" s="83"/>
      <c r="B260" s="362"/>
      <c r="C260" s="349"/>
      <c r="D260" s="343"/>
      <c r="E260" s="349"/>
      <c r="F260" s="345"/>
      <c r="G260" s="364"/>
      <c r="H260" s="364"/>
      <c r="I260" s="339"/>
    </row>
    <row r="261" spans="1:9" ht="13.8" x14ac:dyDescent="0.25">
      <c r="A261" s="83"/>
      <c r="B261" s="362"/>
      <c r="C261" s="343"/>
      <c r="D261" s="343"/>
      <c r="E261" s="343"/>
      <c r="F261" s="345"/>
      <c r="G261" s="345"/>
      <c r="H261" s="364"/>
      <c r="I261" s="364"/>
    </row>
    <row r="262" spans="1:9" ht="13.8" x14ac:dyDescent="0.25">
      <c r="A262" s="83"/>
      <c r="B262" s="651"/>
      <c r="C262" s="652"/>
      <c r="D262" s="652"/>
      <c r="E262" s="652"/>
      <c r="F262" s="652"/>
      <c r="G262" s="652"/>
      <c r="H262" s="652"/>
      <c r="I262" s="653"/>
    </row>
    <row r="263" spans="1:9" ht="13.8" x14ac:dyDescent="0.25">
      <c r="A263" s="83"/>
      <c r="B263" s="347"/>
      <c r="C263" s="347"/>
      <c r="D263" s="347"/>
      <c r="E263" s="347"/>
      <c r="F263" s="347"/>
      <c r="G263" s="347"/>
      <c r="H263" s="364"/>
      <c r="I263" s="364"/>
    </row>
    <row r="264" spans="1:9" ht="13.8" x14ac:dyDescent="0.25">
      <c r="A264" s="83"/>
      <c r="B264" s="713" t="s">
        <v>496</v>
      </c>
      <c r="C264" s="713"/>
      <c r="D264" s="713"/>
      <c r="E264" s="713"/>
      <c r="F264" s="713"/>
      <c r="G264" s="713"/>
      <c r="H264" s="364"/>
      <c r="I264" s="364"/>
    </row>
    <row r="265" spans="1:9" ht="13.8" x14ac:dyDescent="0.25">
      <c r="A265" s="83"/>
      <c r="B265" s="347"/>
      <c r="C265" s="347"/>
      <c r="D265" s="347"/>
      <c r="E265" s="347"/>
      <c r="F265" s="347"/>
      <c r="G265" s="347"/>
      <c r="H265" s="364"/>
      <c r="I265" s="364"/>
    </row>
    <row r="266" spans="1:9" ht="13.8" x14ac:dyDescent="0.25">
      <c r="A266" s="83"/>
      <c r="B266" s="347"/>
      <c r="C266" s="347"/>
      <c r="D266" s="347"/>
      <c r="E266" s="360" t="s">
        <v>67</v>
      </c>
      <c r="F266" s="360" t="s">
        <v>68</v>
      </c>
      <c r="I266" s="339"/>
    </row>
    <row r="267" spans="1:9" ht="61.5" customHeight="1" x14ac:dyDescent="0.25">
      <c r="A267" s="83">
        <f>+A258+1</f>
        <v>31</v>
      </c>
      <c r="B267" s="654" t="s">
        <v>526</v>
      </c>
      <c r="C267" s="654"/>
      <c r="D267" s="719"/>
      <c r="E267" s="361"/>
      <c r="F267" s="361"/>
      <c r="I267" s="339"/>
    </row>
    <row r="268" spans="1:9" ht="35.25" customHeight="1" x14ac:dyDescent="0.25">
      <c r="A268" s="83">
        <f>+A267+1</f>
        <v>32</v>
      </c>
      <c r="B268" s="654" t="s">
        <v>497</v>
      </c>
      <c r="C268" s="654"/>
      <c r="D268" s="719"/>
      <c r="E268" s="361"/>
      <c r="F268" s="361"/>
      <c r="I268" s="339"/>
    </row>
    <row r="269" spans="1:9" ht="43.5" customHeight="1" x14ac:dyDescent="0.25">
      <c r="A269" s="83">
        <f>+A268+1</f>
        <v>33</v>
      </c>
      <c r="B269" s="654" t="s">
        <v>498</v>
      </c>
      <c r="C269" s="654"/>
      <c r="D269" s="719"/>
      <c r="E269" s="361"/>
      <c r="F269" s="361"/>
      <c r="I269" s="339"/>
    </row>
    <row r="270" spans="1:9" ht="60.75" customHeight="1" x14ac:dyDescent="0.25">
      <c r="A270" s="83">
        <f>+A269+1</f>
        <v>34</v>
      </c>
      <c r="B270" s="654" t="s">
        <v>527</v>
      </c>
      <c r="C270" s="654"/>
      <c r="D270" s="719"/>
      <c r="E270" s="361"/>
      <c r="F270" s="361"/>
      <c r="I270" s="339"/>
    </row>
    <row r="271" spans="1:9" ht="55.5" customHeight="1" x14ac:dyDescent="0.25">
      <c r="A271" s="83">
        <f>+A270+1</f>
        <v>35</v>
      </c>
      <c r="B271" s="654" t="s">
        <v>528</v>
      </c>
      <c r="C271" s="654"/>
      <c r="D271" s="719"/>
      <c r="E271" s="361"/>
      <c r="F271" s="361"/>
      <c r="I271" s="339"/>
    </row>
    <row r="272" spans="1:9" ht="14.4" thickBot="1" x14ac:dyDescent="0.3">
      <c r="A272" s="83"/>
      <c r="B272" s="347"/>
      <c r="C272" s="347"/>
      <c r="D272" s="347"/>
      <c r="E272" s="347"/>
      <c r="F272" s="347"/>
      <c r="G272" s="347"/>
    </row>
    <row r="273" spans="1:9" ht="18.75" customHeight="1" thickBot="1" x14ac:dyDescent="0.3">
      <c r="A273" s="389" t="s">
        <v>140</v>
      </c>
      <c r="B273" s="721" t="s">
        <v>548</v>
      </c>
      <c r="C273" s="699"/>
      <c r="D273" s="699"/>
      <c r="E273" s="699"/>
      <c r="F273" s="699"/>
      <c r="G273" s="699"/>
      <c r="H273" s="699"/>
      <c r="I273" s="700"/>
    </row>
    <row r="274" spans="1:9" ht="13.8" thickBot="1" x14ac:dyDescent="0.3">
      <c r="A274" s="350"/>
      <c r="B274" s="351"/>
      <c r="C274" s="351"/>
      <c r="D274" s="351"/>
      <c r="E274" s="351"/>
      <c r="F274" s="351"/>
      <c r="G274" s="351"/>
    </row>
    <row r="275" spans="1:9" ht="16.5" customHeight="1" thickBot="1" x14ac:dyDescent="0.3">
      <c r="A275" s="393" t="s">
        <v>142</v>
      </c>
      <c r="B275" s="722" t="s">
        <v>486</v>
      </c>
      <c r="C275" s="709"/>
      <c r="D275" s="709"/>
      <c r="E275" s="709"/>
      <c r="F275" s="709"/>
      <c r="G275" s="709"/>
      <c r="H275" s="709"/>
      <c r="I275" s="710"/>
    </row>
    <row r="276" spans="1:9" x14ac:dyDescent="0.25">
      <c r="A276" s="352"/>
      <c r="B276" s="353"/>
      <c r="C276" s="352"/>
      <c r="D276" s="352"/>
      <c r="E276" s="352"/>
      <c r="F276" s="351"/>
      <c r="G276" s="351"/>
    </row>
    <row r="277" spans="1:9" customFormat="1" ht="43.5" customHeight="1" x14ac:dyDescent="0.25">
      <c r="A277" s="135">
        <f>+A271+1</f>
        <v>36</v>
      </c>
      <c r="B277" s="654" t="s">
        <v>512</v>
      </c>
      <c r="C277" s="654"/>
      <c r="D277" s="654"/>
      <c r="E277" s="654"/>
      <c r="F277" s="654"/>
      <c r="G277" s="654"/>
      <c r="H277" s="654"/>
      <c r="I277" s="654"/>
    </row>
    <row r="278" spans="1:9" customFormat="1" ht="161.25" customHeight="1" x14ac:dyDescent="0.25">
      <c r="A278" s="83"/>
      <c r="B278" s="654" t="s">
        <v>513</v>
      </c>
      <c r="C278" s="654"/>
      <c r="D278" s="654"/>
      <c r="E278" s="654"/>
      <c r="F278" s="654"/>
      <c r="G278" s="654"/>
      <c r="H278" s="654"/>
      <c r="I278" s="654"/>
    </row>
    <row r="279" spans="1:9" customFormat="1" ht="13.8" x14ac:dyDescent="0.25">
      <c r="A279" s="368"/>
      <c r="B279" s="362"/>
      <c r="C279" s="343" t="s">
        <v>67</v>
      </c>
      <c r="D279" s="343"/>
      <c r="E279" s="343" t="s">
        <v>68</v>
      </c>
      <c r="F279" s="363"/>
    </row>
    <row r="280" spans="1:9" customFormat="1" ht="13.8" x14ac:dyDescent="0.25">
      <c r="A280" s="368"/>
      <c r="B280" s="362"/>
      <c r="C280" s="349"/>
      <c r="D280" s="346"/>
      <c r="E280" s="349" t="str">
        <f>""</f>
        <v/>
      </c>
      <c r="F280" s="355"/>
    </row>
    <row r="281" spans="1:9" customFormat="1" ht="13.8" x14ac:dyDescent="0.25">
      <c r="A281" s="368"/>
      <c r="B281" s="362"/>
      <c r="C281" s="346"/>
      <c r="D281" s="346"/>
      <c r="E281" s="346"/>
      <c r="F281" s="355"/>
      <c r="G281" s="346"/>
    </row>
    <row r="282" spans="1:9" s="34" customFormat="1" ht="14.25" customHeight="1" x14ac:dyDescent="0.25">
      <c r="A282" s="367"/>
      <c r="B282" s="664"/>
      <c r="C282" s="665"/>
      <c r="D282" s="665"/>
      <c r="E282" s="665"/>
      <c r="F282" s="665"/>
      <c r="G282" s="665"/>
      <c r="H282" s="665"/>
      <c r="I282" s="666"/>
    </row>
    <row r="283" spans="1:9" customFormat="1" ht="13.8" x14ac:dyDescent="0.25">
      <c r="A283" s="368"/>
      <c r="B283" s="362"/>
      <c r="C283" s="346"/>
      <c r="D283" s="346"/>
      <c r="E283" s="346"/>
      <c r="F283" s="355"/>
      <c r="G283" s="346"/>
    </row>
    <row r="284" spans="1:9" ht="30" customHeight="1" x14ac:dyDescent="0.25">
      <c r="A284" s="135">
        <f>+A277+1</f>
        <v>37</v>
      </c>
      <c r="B284" s="654" t="s">
        <v>514</v>
      </c>
      <c r="C284" s="654"/>
      <c r="D284" s="654"/>
      <c r="E284" s="654"/>
      <c r="F284" s="654"/>
      <c r="G284" s="654"/>
      <c r="H284" s="654"/>
      <c r="I284" s="654"/>
    </row>
    <row r="285" spans="1:9" ht="13.8" x14ac:dyDescent="0.25">
      <c r="A285" s="354"/>
      <c r="B285" s="362"/>
      <c r="C285" s="343" t="s">
        <v>67</v>
      </c>
      <c r="D285" s="343"/>
      <c r="E285" s="343" t="s">
        <v>68</v>
      </c>
      <c r="F285" s="345"/>
      <c r="G285" s="343" t="s">
        <v>106</v>
      </c>
      <c r="H285" s="364"/>
      <c r="I285" s="364"/>
    </row>
    <row r="286" spans="1:9" ht="13.8" x14ac:dyDescent="0.25">
      <c r="A286" s="354"/>
      <c r="B286" s="362"/>
      <c r="C286" s="349"/>
      <c r="D286" s="346"/>
      <c r="E286" s="349" t="str">
        <f>""</f>
        <v/>
      </c>
      <c r="F286" s="357"/>
      <c r="G286" s="349" t="str">
        <f>""</f>
        <v/>
      </c>
      <c r="H286" s="364"/>
      <c r="I286" s="364"/>
    </row>
    <row r="287" spans="1:9" ht="13.8" x14ac:dyDescent="0.25">
      <c r="A287" s="354"/>
      <c r="B287" s="362"/>
      <c r="C287" s="343"/>
      <c r="D287" s="343"/>
      <c r="E287" s="343"/>
      <c r="F287" s="345"/>
      <c r="G287" s="345"/>
      <c r="H287" s="364"/>
      <c r="I287" s="364"/>
    </row>
    <row r="288" spans="1:9" ht="13.8" x14ac:dyDescent="0.25">
      <c r="A288" s="354"/>
      <c r="B288" s="651"/>
      <c r="C288" s="652"/>
      <c r="D288" s="652"/>
      <c r="E288" s="652"/>
      <c r="F288" s="652"/>
      <c r="G288" s="652"/>
      <c r="H288" s="652"/>
      <c r="I288" s="653"/>
    </row>
    <row r="289" spans="1:9" ht="13.8" x14ac:dyDescent="0.25">
      <c r="A289" s="343"/>
      <c r="B289" s="358"/>
      <c r="C289" s="358"/>
      <c r="D289" s="358"/>
      <c r="E289" s="358"/>
      <c r="F289" s="358"/>
      <c r="G289" s="358"/>
      <c r="H289" s="364"/>
      <c r="I289" s="364"/>
    </row>
    <row r="290" spans="1:9" ht="34.5" customHeight="1" x14ac:dyDescent="0.25">
      <c r="A290" s="83">
        <f>+A284+1</f>
        <v>38</v>
      </c>
      <c r="B290" s="654" t="s">
        <v>551</v>
      </c>
      <c r="C290" s="654"/>
      <c r="D290" s="654"/>
      <c r="E290" s="654"/>
      <c r="F290" s="654"/>
      <c r="G290" s="654"/>
      <c r="H290" s="654"/>
      <c r="I290" s="654"/>
    </row>
    <row r="291" spans="1:9" ht="13.8" x14ac:dyDescent="0.25">
      <c r="A291" s="82"/>
      <c r="B291" s="362"/>
      <c r="C291" s="343" t="s">
        <v>67</v>
      </c>
      <c r="D291" s="343"/>
      <c r="E291" s="343" t="s">
        <v>68</v>
      </c>
      <c r="F291" s="345"/>
      <c r="G291" s="364"/>
      <c r="H291" s="364"/>
      <c r="I291" s="339"/>
    </row>
    <row r="292" spans="1:9" ht="13.8" x14ac:dyDescent="0.25">
      <c r="A292" s="82"/>
      <c r="B292" s="362"/>
      <c r="C292" s="349" t="str">
        <f>""</f>
        <v/>
      </c>
      <c r="D292" s="343"/>
      <c r="E292" s="349"/>
      <c r="F292" s="345"/>
      <c r="G292" s="364"/>
      <c r="H292" s="364"/>
      <c r="I292" s="339"/>
    </row>
    <row r="293" spans="1:9" ht="13.8" x14ac:dyDescent="0.25">
      <c r="A293" s="82"/>
      <c r="B293" s="362"/>
      <c r="C293" s="343"/>
      <c r="D293" s="343"/>
      <c r="E293" s="343"/>
      <c r="F293" s="345"/>
      <c r="G293" s="345"/>
      <c r="H293" s="364"/>
      <c r="I293" s="364"/>
    </row>
    <row r="294" spans="1:9" ht="13.8" x14ac:dyDescent="0.25">
      <c r="A294" s="82"/>
      <c r="B294" s="651"/>
      <c r="C294" s="652"/>
      <c r="D294" s="652"/>
      <c r="E294" s="652"/>
      <c r="F294" s="652"/>
      <c r="G294" s="652"/>
      <c r="H294" s="652"/>
      <c r="I294" s="653"/>
    </row>
    <row r="295" spans="1:9" ht="13.8" x14ac:dyDescent="0.25">
      <c r="A295" s="82"/>
      <c r="B295" s="358"/>
      <c r="C295" s="358"/>
      <c r="D295" s="358"/>
      <c r="E295" s="358"/>
      <c r="F295" s="358"/>
      <c r="G295" s="358"/>
      <c r="H295" s="364"/>
      <c r="I295" s="364"/>
    </row>
    <row r="296" spans="1:9" ht="63.75" customHeight="1" x14ac:dyDescent="0.25">
      <c r="A296" s="83">
        <f>+A290+1</f>
        <v>39</v>
      </c>
      <c r="B296" s="654" t="s">
        <v>515</v>
      </c>
      <c r="C296" s="654"/>
      <c r="D296" s="654"/>
      <c r="E296" s="654"/>
      <c r="F296" s="654"/>
      <c r="G296" s="654"/>
      <c r="H296" s="654"/>
      <c r="I296" s="654"/>
    </row>
    <row r="297" spans="1:9" ht="13.8" x14ac:dyDescent="0.25">
      <c r="A297" s="354"/>
      <c r="B297" s="362"/>
      <c r="C297" s="343" t="s">
        <v>67</v>
      </c>
      <c r="D297" s="343"/>
      <c r="E297" s="343" t="s">
        <v>68</v>
      </c>
      <c r="F297" s="345"/>
      <c r="G297" s="364"/>
      <c r="H297" s="364"/>
      <c r="I297" s="364"/>
    </row>
    <row r="298" spans="1:9" ht="13.8" x14ac:dyDescent="0.25">
      <c r="A298" s="354"/>
      <c r="B298" s="362"/>
      <c r="C298" s="349" t="str">
        <f>""</f>
        <v/>
      </c>
      <c r="D298" s="343"/>
      <c r="E298" s="349"/>
      <c r="F298" s="345"/>
      <c r="G298" s="364"/>
      <c r="H298" s="364"/>
      <c r="I298" s="364"/>
    </row>
    <row r="299" spans="1:9" ht="13.8" x14ac:dyDescent="0.25">
      <c r="A299" s="354"/>
      <c r="B299" s="362"/>
      <c r="C299" s="343"/>
      <c r="D299" s="343"/>
      <c r="E299" s="365"/>
      <c r="F299" s="345"/>
      <c r="G299" s="345"/>
      <c r="H299" s="364"/>
      <c r="I299" s="364"/>
    </row>
    <row r="300" spans="1:9" ht="13.8" x14ac:dyDescent="0.25">
      <c r="A300" s="354"/>
      <c r="B300" s="651"/>
      <c r="C300" s="652"/>
      <c r="D300" s="652"/>
      <c r="E300" s="652"/>
      <c r="F300" s="652"/>
      <c r="G300" s="652"/>
      <c r="H300" s="652"/>
      <c r="I300" s="653"/>
    </row>
    <row r="301" spans="1:9" ht="13.8" x14ac:dyDescent="0.25">
      <c r="A301" s="354"/>
      <c r="B301" s="358"/>
      <c r="C301" s="358"/>
      <c r="D301" s="358"/>
      <c r="E301" s="358"/>
      <c r="F301" s="358"/>
      <c r="G301" s="358"/>
      <c r="H301" s="364"/>
      <c r="I301" s="364"/>
    </row>
    <row r="302" spans="1:9" ht="31.5" customHeight="1" x14ac:dyDescent="0.25">
      <c r="A302" s="83">
        <f>+A296+1</f>
        <v>40</v>
      </c>
      <c r="B302" s="486" t="s">
        <v>499</v>
      </c>
      <c r="C302" s="486"/>
      <c r="D302" s="486"/>
      <c r="E302" s="486"/>
      <c r="F302" s="486"/>
      <c r="G302" s="486"/>
      <c r="H302" s="486"/>
      <c r="I302" s="486"/>
    </row>
    <row r="303" spans="1:9" ht="13.8" x14ac:dyDescent="0.25">
      <c r="A303" s="343"/>
      <c r="B303" s="363"/>
      <c r="C303" s="363"/>
      <c r="D303" s="363"/>
      <c r="E303" s="363"/>
      <c r="F303" s="363"/>
      <c r="G303" s="363"/>
      <c r="H303" s="363"/>
      <c r="I303" s="363"/>
    </row>
    <row r="304" spans="1:9" ht="13.8" x14ac:dyDescent="0.25">
      <c r="A304" s="354"/>
      <c r="B304" s="362"/>
      <c r="C304" s="343" t="s">
        <v>67</v>
      </c>
      <c r="D304" s="343"/>
      <c r="E304" s="343" t="s">
        <v>68</v>
      </c>
      <c r="F304" s="345"/>
      <c r="G304" s="343" t="s">
        <v>106</v>
      </c>
      <c r="H304" s="364"/>
      <c r="I304" s="364"/>
    </row>
    <row r="305" spans="1:9" ht="13.8" x14ac:dyDescent="0.25">
      <c r="A305" s="354"/>
      <c r="B305" s="362"/>
      <c r="C305" s="349"/>
      <c r="D305" s="343"/>
      <c r="E305" s="349" t="str">
        <f>""</f>
        <v/>
      </c>
      <c r="F305" s="345"/>
      <c r="G305" s="349"/>
      <c r="H305" s="364"/>
      <c r="I305" s="364"/>
    </row>
    <row r="306" spans="1:9" ht="13.8" x14ac:dyDescent="0.25">
      <c r="A306" s="354"/>
      <c r="B306" s="362"/>
      <c r="C306" s="343"/>
      <c r="D306" s="343"/>
      <c r="E306" s="343"/>
      <c r="F306" s="345"/>
      <c r="G306" s="345"/>
      <c r="H306" s="364"/>
      <c r="I306" s="364"/>
    </row>
    <row r="307" spans="1:9" ht="13.8" x14ac:dyDescent="0.25">
      <c r="A307" s="354"/>
      <c r="B307" s="651" t="str">
        <f>""</f>
        <v/>
      </c>
      <c r="C307" s="652"/>
      <c r="D307" s="652"/>
      <c r="E307" s="652"/>
      <c r="F307" s="652"/>
      <c r="G307" s="652"/>
      <c r="H307" s="652"/>
      <c r="I307" s="653"/>
    </row>
    <row r="308" spans="1:9" ht="13.8" x14ac:dyDescent="0.25">
      <c r="A308" s="354"/>
      <c r="B308" s="358"/>
      <c r="C308" s="358"/>
      <c r="D308" s="358"/>
      <c r="E308" s="358"/>
      <c r="F308" s="358"/>
      <c r="G308" s="358"/>
      <c r="H308" s="364"/>
      <c r="I308" s="364"/>
    </row>
    <row r="309" spans="1:9" ht="33" customHeight="1" x14ac:dyDescent="0.25">
      <c r="A309" s="83">
        <f>+A302+1</f>
        <v>41</v>
      </c>
      <c r="B309" s="654" t="s">
        <v>500</v>
      </c>
      <c r="C309" s="654"/>
      <c r="D309" s="654"/>
      <c r="E309" s="654"/>
      <c r="F309" s="654"/>
      <c r="G309" s="654"/>
      <c r="H309" s="654"/>
      <c r="I309" s="654"/>
    </row>
    <row r="310" spans="1:9" ht="14.25" customHeight="1" x14ac:dyDescent="0.25">
      <c r="A310" s="83"/>
      <c r="B310" s="363"/>
      <c r="C310" s="363"/>
      <c r="D310" s="363"/>
      <c r="E310" s="363"/>
      <c r="F310" s="363"/>
      <c r="G310" s="363"/>
      <c r="H310" s="363"/>
      <c r="I310" s="363"/>
    </row>
    <row r="311" spans="1:9" ht="13.8" x14ac:dyDescent="0.25">
      <c r="A311" s="82"/>
      <c r="B311" s="362"/>
      <c r="C311" s="343" t="s">
        <v>67</v>
      </c>
      <c r="D311" s="343"/>
      <c r="E311" s="343" t="s">
        <v>68</v>
      </c>
      <c r="F311" s="345"/>
      <c r="G311" s="343" t="s">
        <v>106</v>
      </c>
      <c r="H311" s="364"/>
      <c r="I311" s="339"/>
    </row>
    <row r="312" spans="1:9" ht="13.8" x14ac:dyDescent="0.25">
      <c r="A312" s="82"/>
      <c r="B312" s="362"/>
      <c r="C312" s="349" t="str">
        <f>""</f>
        <v/>
      </c>
      <c r="D312" s="343"/>
      <c r="E312" s="349"/>
      <c r="F312" s="345"/>
      <c r="G312" s="349"/>
      <c r="H312" s="364"/>
      <c r="I312" s="339"/>
    </row>
    <row r="313" spans="1:9" ht="13.8" x14ac:dyDescent="0.25">
      <c r="A313" s="82"/>
      <c r="B313" s="362"/>
      <c r="C313" s="343"/>
      <c r="D313" s="343"/>
      <c r="E313" s="343"/>
      <c r="F313" s="345"/>
      <c r="G313" s="345"/>
      <c r="H313" s="364"/>
      <c r="I313" s="364"/>
    </row>
    <row r="314" spans="1:9" ht="13.8" x14ac:dyDescent="0.25">
      <c r="A314" s="82"/>
      <c r="B314" s="651"/>
      <c r="C314" s="652"/>
      <c r="D314" s="652"/>
      <c r="E314" s="652"/>
      <c r="F314" s="652"/>
      <c r="G314" s="652"/>
      <c r="H314" s="652"/>
      <c r="I314" s="653"/>
    </row>
    <row r="315" spans="1:9" ht="13.8" x14ac:dyDescent="0.25">
      <c r="A315" s="102"/>
      <c r="B315" s="348"/>
      <c r="C315" s="348"/>
      <c r="D315" s="348"/>
      <c r="E315" s="348"/>
      <c r="F315" s="348"/>
      <c r="G315" s="348"/>
      <c r="H315" s="364"/>
      <c r="I315" s="364"/>
    </row>
    <row r="316" spans="1:9" ht="30" customHeight="1" x14ac:dyDescent="0.25">
      <c r="A316" s="83">
        <f>+A309+1</f>
        <v>42</v>
      </c>
      <c r="B316" s="660" t="s">
        <v>501</v>
      </c>
      <c r="C316" s="660"/>
      <c r="D316" s="660"/>
      <c r="E316" s="660"/>
      <c r="F316" s="660"/>
      <c r="G316" s="660"/>
      <c r="H316" s="364"/>
      <c r="I316" s="364"/>
    </row>
    <row r="317" spans="1:9" ht="13.8" x14ac:dyDescent="0.25">
      <c r="A317" s="82"/>
      <c r="B317" s="362"/>
      <c r="C317" s="343" t="s">
        <v>67</v>
      </c>
      <c r="D317" s="343"/>
      <c r="E317" s="343" t="s">
        <v>68</v>
      </c>
      <c r="F317" s="345"/>
      <c r="G317" s="343" t="s">
        <v>106</v>
      </c>
      <c r="H317" s="364"/>
      <c r="I317" s="364"/>
    </row>
    <row r="318" spans="1:9" ht="13.8" x14ac:dyDescent="0.25">
      <c r="A318" s="354"/>
      <c r="B318" s="362"/>
      <c r="C318" s="349"/>
      <c r="D318" s="343"/>
      <c r="E318" s="349" t="str">
        <f>""</f>
        <v/>
      </c>
      <c r="F318" s="345"/>
      <c r="G318" s="349" t="str">
        <f>""</f>
        <v/>
      </c>
      <c r="H318" s="364"/>
      <c r="I318" s="364"/>
    </row>
    <row r="319" spans="1:9" ht="13.8" x14ac:dyDescent="0.25">
      <c r="A319" s="354"/>
      <c r="B319" s="362"/>
      <c r="C319" s="343"/>
      <c r="D319" s="343"/>
      <c r="E319" s="343"/>
      <c r="F319" s="345"/>
      <c r="G319" s="345"/>
      <c r="H319" s="364"/>
      <c r="I319" s="364"/>
    </row>
    <row r="320" spans="1:9" ht="13.8" x14ac:dyDescent="0.25">
      <c r="A320" s="354"/>
      <c r="B320" s="651" t="str">
        <f>""</f>
        <v/>
      </c>
      <c r="C320" s="652"/>
      <c r="D320" s="652"/>
      <c r="E320" s="652"/>
      <c r="F320" s="652"/>
      <c r="G320" s="652"/>
      <c r="H320" s="652"/>
      <c r="I320" s="653"/>
    </row>
    <row r="321" spans="1:9" ht="13.8" x14ac:dyDescent="0.25">
      <c r="A321" s="344"/>
      <c r="B321" s="348"/>
      <c r="C321" s="348"/>
      <c r="D321" s="348"/>
      <c r="E321" s="348"/>
      <c r="F321" s="348"/>
      <c r="G321" s="348"/>
      <c r="H321" s="364"/>
      <c r="I321" s="364"/>
    </row>
    <row r="322" spans="1:9" ht="31.5" customHeight="1" x14ac:dyDescent="0.25">
      <c r="A322" s="83">
        <f>+A316+1</f>
        <v>43</v>
      </c>
      <c r="B322" s="654" t="s">
        <v>517</v>
      </c>
      <c r="C322" s="654"/>
      <c r="D322" s="654"/>
      <c r="E322" s="654"/>
      <c r="F322" s="654"/>
      <c r="G322" s="654"/>
      <c r="H322" s="654"/>
      <c r="I322" s="654"/>
    </row>
    <row r="323" spans="1:9" ht="13.8" x14ac:dyDescent="0.25">
      <c r="A323" s="354"/>
      <c r="B323" s="362"/>
      <c r="C323" s="343" t="s">
        <v>67</v>
      </c>
      <c r="D323" s="343"/>
      <c r="E323" s="343" t="s">
        <v>68</v>
      </c>
      <c r="F323" s="345"/>
      <c r="G323" s="343" t="s">
        <v>106</v>
      </c>
      <c r="H323" s="364"/>
      <c r="I323" s="364"/>
    </row>
    <row r="324" spans="1:9" ht="13.8" x14ac:dyDescent="0.25">
      <c r="A324" s="354"/>
      <c r="B324" s="362"/>
      <c r="C324" s="349" t="str">
        <f>""</f>
        <v/>
      </c>
      <c r="D324" s="343"/>
      <c r="E324" s="349"/>
      <c r="F324" s="345"/>
      <c r="G324" s="349" t="str">
        <f>""</f>
        <v/>
      </c>
      <c r="H324" s="364"/>
      <c r="I324" s="364"/>
    </row>
    <row r="325" spans="1:9" ht="13.8" x14ac:dyDescent="0.25">
      <c r="A325" s="354"/>
      <c r="B325" s="362"/>
      <c r="C325" s="343"/>
      <c r="D325" s="343"/>
      <c r="E325" s="343"/>
      <c r="F325" s="345"/>
      <c r="G325" s="345"/>
      <c r="H325" s="364"/>
      <c r="I325" s="364"/>
    </row>
    <row r="326" spans="1:9" ht="13.8" x14ac:dyDescent="0.25">
      <c r="A326" s="354"/>
      <c r="B326" s="651" t="str">
        <f>""</f>
        <v/>
      </c>
      <c r="C326" s="652"/>
      <c r="D326" s="652"/>
      <c r="E326" s="652"/>
      <c r="F326" s="652"/>
      <c r="G326" s="652"/>
      <c r="H326" s="652"/>
      <c r="I326" s="653"/>
    </row>
    <row r="327" spans="1:9" ht="13.8" x14ac:dyDescent="0.25">
      <c r="A327" s="354"/>
      <c r="B327" s="362"/>
      <c r="C327" s="343"/>
      <c r="D327" s="343"/>
      <c r="E327" s="343"/>
      <c r="F327" s="345"/>
      <c r="G327" s="345"/>
      <c r="H327" s="364"/>
      <c r="I327" s="364"/>
    </row>
    <row r="328" spans="1:9" ht="28.5" customHeight="1" x14ac:dyDescent="0.25">
      <c r="A328" s="83">
        <f>+A322+1</f>
        <v>44</v>
      </c>
      <c r="B328" s="654" t="s">
        <v>502</v>
      </c>
      <c r="C328" s="654"/>
      <c r="D328" s="654"/>
      <c r="E328" s="654"/>
      <c r="F328" s="654"/>
      <c r="G328" s="654"/>
      <c r="H328" s="654"/>
      <c r="I328" s="654"/>
    </row>
    <row r="329" spans="1:9" ht="13.8" x14ac:dyDescent="0.25">
      <c r="A329" s="354"/>
      <c r="B329" s="362"/>
      <c r="C329" s="343" t="s">
        <v>67</v>
      </c>
      <c r="D329" s="343"/>
      <c r="E329" s="343" t="s">
        <v>68</v>
      </c>
      <c r="F329" s="345"/>
      <c r="G329" s="364"/>
      <c r="H329" s="364"/>
      <c r="I329" s="339"/>
    </row>
    <row r="330" spans="1:9" ht="13.8" x14ac:dyDescent="0.25">
      <c r="A330" s="354"/>
      <c r="B330" s="362"/>
      <c r="C330" s="349"/>
      <c r="D330" s="343"/>
      <c r="E330" s="349" t="str">
        <f>""</f>
        <v/>
      </c>
      <c r="F330" s="345"/>
      <c r="G330" s="364"/>
      <c r="H330" s="364"/>
      <c r="I330" s="339"/>
    </row>
    <row r="331" spans="1:9" ht="13.8" x14ac:dyDescent="0.25">
      <c r="A331" s="354"/>
      <c r="B331" s="362"/>
      <c r="C331" s="343"/>
      <c r="D331" s="343"/>
      <c r="E331" s="343"/>
      <c r="F331" s="345"/>
      <c r="G331" s="345"/>
      <c r="H331" s="364"/>
      <c r="I331" s="364"/>
    </row>
    <row r="332" spans="1:9" ht="13.8" x14ac:dyDescent="0.25">
      <c r="A332" s="354"/>
      <c r="B332" s="651" t="str">
        <f>""</f>
        <v/>
      </c>
      <c r="C332" s="652"/>
      <c r="D332" s="652"/>
      <c r="E332" s="652"/>
      <c r="F332" s="652"/>
      <c r="G332" s="652"/>
      <c r="H332" s="652"/>
      <c r="I332" s="653"/>
    </row>
    <row r="333" spans="1:9" ht="13.8" x14ac:dyDescent="0.25">
      <c r="A333" s="344"/>
      <c r="B333" s="348"/>
      <c r="C333" s="348"/>
      <c r="D333" s="348"/>
      <c r="E333" s="348"/>
      <c r="F333" s="348"/>
      <c r="G333" s="348"/>
      <c r="H333" s="364"/>
      <c r="I333" s="364"/>
    </row>
    <row r="334" spans="1:9" ht="33" customHeight="1" x14ac:dyDescent="0.25">
      <c r="A334" s="83">
        <f>+A328+1</f>
        <v>45</v>
      </c>
      <c r="B334" s="654" t="s">
        <v>503</v>
      </c>
      <c r="C334" s="654"/>
      <c r="D334" s="654"/>
      <c r="E334" s="654"/>
      <c r="F334" s="654"/>
      <c r="G334" s="654"/>
      <c r="H334" s="654"/>
      <c r="I334" s="654"/>
    </row>
    <row r="335" spans="1:9" ht="13.8" x14ac:dyDescent="0.25">
      <c r="A335" s="354"/>
      <c r="B335" s="362"/>
      <c r="C335" s="343" t="s">
        <v>67</v>
      </c>
      <c r="D335" s="343"/>
      <c r="E335" s="343" t="s">
        <v>68</v>
      </c>
      <c r="F335" s="345"/>
      <c r="G335" s="364"/>
      <c r="H335" s="364"/>
      <c r="I335" s="339"/>
    </row>
    <row r="336" spans="1:9" ht="13.8" x14ac:dyDescent="0.25">
      <c r="A336" s="354"/>
      <c r="B336" s="362"/>
      <c r="C336" s="349"/>
      <c r="D336" s="343"/>
      <c r="E336" s="349" t="str">
        <f>""</f>
        <v/>
      </c>
      <c r="F336" s="345"/>
      <c r="G336" s="364"/>
      <c r="H336" s="364"/>
      <c r="I336" s="339"/>
    </row>
    <row r="337" spans="1:9" ht="13.8" x14ac:dyDescent="0.25">
      <c r="A337" s="354"/>
      <c r="B337" s="362"/>
      <c r="C337" s="343"/>
      <c r="D337" s="343"/>
      <c r="E337" s="343"/>
      <c r="F337" s="345"/>
      <c r="G337" s="345"/>
      <c r="H337" s="364"/>
      <c r="I337" s="364"/>
    </row>
    <row r="338" spans="1:9" ht="13.8" x14ac:dyDescent="0.25">
      <c r="A338" s="354"/>
      <c r="B338" s="651" t="str">
        <f>""</f>
        <v/>
      </c>
      <c r="C338" s="652"/>
      <c r="D338" s="652"/>
      <c r="E338" s="652"/>
      <c r="F338" s="652"/>
      <c r="G338" s="652"/>
      <c r="H338" s="652"/>
      <c r="I338" s="653"/>
    </row>
    <row r="339" spans="1:9" x14ac:dyDescent="0.25">
      <c r="A339" s="359"/>
      <c r="B339" s="359"/>
      <c r="C339" s="359"/>
      <c r="D339" s="359"/>
      <c r="E339" s="359"/>
      <c r="F339" s="359"/>
      <c r="G339" s="359"/>
      <c r="H339" s="364"/>
      <c r="I339" s="364"/>
    </row>
    <row r="340" spans="1:9" ht="14.25" customHeight="1" x14ac:dyDescent="0.25">
      <c r="A340" s="83">
        <f>+A334+1</f>
        <v>46</v>
      </c>
      <c r="B340" s="654" t="s">
        <v>504</v>
      </c>
      <c r="C340" s="654"/>
      <c r="D340" s="654"/>
      <c r="E340" s="654"/>
      <c r="F340" s="654"/>
      <c r="G340" s="654"/>
      <c r="H340" s="654"/>
      <c r="I340" s="654"/>
    </row>
    <row r="341" spans="1:9" ht="13.8" x14ac:dyDescent="0.25">
      <c r="A341" s="354"/>
      <c r="B341" s="362"/>
      <c r="C341" s="343" t="s">
        <v>67</v>
      </c>
      <c r="D341" s="343"/>
      <c r="E341" s="343" t="s">
        <v>68</v>
      </c>
      <c r="F341" s="345"/>
      <c r="G341" s="343" t="s">
        <v>106</v>
      </c>
      <c r="H341" s="364"/>
      <c r="I341" s="364"/>
    </row>
    <row r="342" spans="1:9" ht="13.8" x14ac:dyDescent="0.25">
      <c r="A342" s="354"/>
      <c r="B342" s="362"/>
      <c r="C342" s="349"/>
      <c r="D342" s="343"/>
      <c r="E342" s="349" t="str">
        <f>""</f>
        <v/>
      </c>
      <c r="F342" s="345"/>
      <c r="G342" s="349" t="str">
        <f>""</f>
        <v/>
      </c>
      <c r="H342" s="364"/>
      <c r="I342" s="364"/>
    </row>
    <row r="343" spans="1:9" ht="13.8" x14ac:dyDescent="0.25">
      <c r="A343" s="354"/>
      <c r="B343" s="362"/>
      <c r="C343" s="343"/>
      <c r="D343" s="343"/>
      <c r="E343" s="343"/>
      <c r="F343" s="345"/>
      <c r="G343" s="345"/>
      <c r="H343" s="364"/>
      <c r="I343" s="364"/>
    </row>
    <row r="344" spans="1:9" ht="13.8" x14ac:dyDescent="0.25">
      <c r="A344" s="354"/>
      <c r="B344" s="651" t="str">
        <f>""</f>
        <v/>
      </c>
      <c r="C344" s="652"/>
      <c r="D344" s="652"/>
      <c r="E344" s="652"/>
      <c r="F344" s="652"/>
      <c r="G344" s="652"/>
      <c r="H344" s="652"/>
      <c r="I344" s="653"/>
    </row>
    <row r="345" spans="1:9" x14ac:dyDescent="0.25">
      <c r="A345" s="359"/>
      <c r="B345" s="359"/>
      <c r="C345" s="359"/>
      <c r="D345" s="359"/>
      <c r="E345" s="359"/>
      <c r="F345" s="359"/>
      <c r="G345" s="359"/>
      <c r="H345" s="364"/>
      <c r="I345" s="364"/>
    </row>
    <row r="346" spans="1:9" ht="13.8" x14ac:dyDescent="0.25">
      <c r="A346" s="82"/>
      <c r="B346" s="358"/>
      <c r="C346" s="358"/>
      <c r="D346" s="358"/>
      <c r="E346" s="358"/>
      <c r="F346" s="358"/>
      <c r="G346" s="358"/>
      <c r="H346" s="364"/>
      <c r="I346" s="364"/>
    </row>
    <row r="347" spans="1:9" ht="33" customHeight="1" x14ac:dyDescent="0.25">
      <c r="A347" s="83">
        <v>47</v>
      </c>
      <c r="B347" s="654" t="s">
        <v>549</v>
      </c>
      <c r="C347" s="654"/>
      <c r="D347" s="654"/>
      <c r="E347" s="654"/>
      <c r="F347" s="654"/>
      <c r="G347" s="654"/>
      <c r="H347" s="654"/>
      <c r="I347" s="654"/>
    </row>
    <row r="348" spans="1:9" ht="13.8" x14ac:dyDescent="0.25">
      <c r="A348" s="82"/>
      <c r="B348" s="362"/>
      <c r="C348" s="343" t="s">
        <v>67</v>
      </c>
      <c r="D348" s="343"/>
      <c r="E348" s="343" t="s">
        <v>68</v>
      </c>
      <c r="F348" s="345"/>
      <c r="G348" s="343" t="s">
        <v>106</v>
      </c>
      <c r="H348" s="364"/>
      <c r="I348" s="364"/>
    </row>
    <row r="349" spans="1:9" ht="13.8" x14ac:dyDescent="0.25">
      <c r="A349" s="82"/>
      <c r="B349" s="362"/>
      <c r="C349" s="349" t="str">
        <f>""</f>
        <v/>
      </c>
      <c r="D349" s="343"/>
      <c r="E349" s="349"/>
      <c r="F349" s="345"/>
      <c r="G349" s="349"/>
      <c r="H349" s="364"/>
      <c r="I349" s="364"/>
    </row>
    <row r="350" spans="1:9" ht="13.8" x14ac:dyDescent="0.25">
      <c r="A350" s="82"/>
      <c r="B350" s="362"/>
      <c r="C350" s="343"/>
      <c r="D350" s="343"/>
      <c r="E350" s="365"/>
      <c r="F350" s="345"/>
      <c r="G350" s="345"/>
      <c r="H350" s="364"/>
      <c r="I350" s="364"/>
    </row>
    <row r="351" spans="1:9" ht="13.8" x14ac:dyDescent="0.25">
      <c r="A351" s="82"/>
      <c r="B351" s="651"/>
      <c r="C351" s="652"/>
      <c r="D351" s="652"/>
      <c r="E351" s="652"/>
      <c r="F351" s="652"/>
      <c r="G351" s="652"/>
      <c r="H351" s="652"/>
      <c r="I351" s="653"/>
    </row>
    <row r="352" spans="1:9" ht="13.8" x14ac:dyDescent="0.25">
      <c r="A352" s="82"/>
      <c r="B352" s="358"/>
      <c r="C352" s="358"/>
      <c r="D352" s="358"/>
      <c r="E352" s="358"/>
      <c r="F352" s="358"/>
      <c r="G352" s="358"/>
      <c r="H352" s="364"/>
      <c r="I352" s="364"/>
    </row>
    <row r="353" spans="1:9" ht="36" customHeight="1" x14ac:dyDescent="0.25">
      <c r="A353" s="83">
        <f>+A347+1</f>
        <v>48</v>
      </c>
      <c r="B353" s="654" t="s">
        <v>550</v>
      </c>
      <c r="C353" s="654"/>
      <c r="D353" s="654"/>
      <c r="E353" s="654"/>
      <c r="F353" s="654"/>
      <c r="G353" s="654"/>
      <c r="H353" s="654"/>
      <c r="I353" s="654"/>
    </row>
    <row r="354" spans="1:9" ht="13.8" x14ac:dyDescent="0.25">
      <c r="A354" s="354"/>
      <c r="B354" s="362"/>
      <c r="C354" s="343" t="s">
        <v>67</v>
      </c>
      <c r="D354" s="343"/>
      <c r="E354" s="343" t="s">
        <v>68</v>
      </c>
      <c r="F354" s="345"/>
      <c r="G354" s="343" t="s">
        <v>106</v>
      </c>
      <c r="H354" s="364"/>
      <c r="I354" s="364"/>
    </row>
    <row r="355" spans="1:9" ht="13.8" x14ac:dyDescent="0.25">
      <c r="A355" s="354"/>
      <c r="B355" s="362"/>
      <c r="C355" s="349"/>
      <c r="D355" s="343"/>
      <c r="E355" s="349" t="str">
        <f>""</f>
        <v/>
      </c>
      <c r="F355" s="345"/>
      <c r="G355" s="349"/>
      <c r="H355" s="364"/>
      <c r="I355" s="364"/>
    </row>
    <row r="356" spans="1:9" ht="13.8" x14ac:dyDescent="0.25">
      <c r="A356" s="354"/>
      <c r="B356" s="362"/>
      <c r="C356" s="343"/>
      <c r="D356" s="343"/>
      <c r="E356" s="343"/>
      <c r="F356" s="345"/>
      <c r="G356" s="345"/>
      <c r="H356" s="364"/>
      <c r="I356" s="364"/>
    </row>
    <row r="357" spans="1:9" ht="13.8" x14ac:dyDescent="0.25">
      <c r="A357" s="354"/>
      <c r="B357" s="651" t="str">
        <f>""</f>
        <v/>
      </c>
      <c r="C357" s="652"/>
      <c r="D357" s="652"/>
      <c r="E357" s="652"/>
      <c r="F357" s="652"/>
      <c r="G357" s="652"/>
      <c r="H357" s="652"/>
      <c r="I357" s="653"/>
    </row>
    <row r="358" spans="1:9" ht="14.4" thickBot="1" x14ac:dyDescent="0.3">
      <c r="A358" s="354"/>
      <c r="B358" s="358"/>
      <c r="C358" s="358"/>
      <c r="D358" s="358"/>
      <c r="E358" s="358"/>
      <c r="F358" s="358"/>
      <c r="G358" s="358"/>
      <c r="H358" s="364"/>
      <c r="I358" s="364"/>
    </row>
    <row r="359" spans="1:9" ht="15.75" customHeight="1" thickBot="1" x14ac:dyDescent="0.3">
      <c r="A359" s="390" t="s">
        <v>143</v>
      </c>
      <c r="B359" s="693" t="s">
        <v>505</v>
      </c>
      <c r="C359" s="694"/>
      <c r="D359" s="694"/>
      <c r="E359" s="694"/>
      <c r="F359" s="694"/>
      <c r="G359" s="694"/>
      <c r="H359" s="694"/>
      <c r="I359" s="695"/>
    </row>
    <row r="360" spans="1:9" x14ac:dyDescent="0.25">
      <c r="A360" s="359"/>
      <c r="B360" s="366"/>
      <c r="C360" s="366"/>
      <c r="D360" s="366"/>
      <c r="E360" s="366"/>
      <c r="F360" s="366"/>
      <c r="G360" s="366"/>
      <c r="H360" s="364"/>
      <c r="I360" s="364"/>
    </row>
    <row r="361" spans="1:9" ht="79.5" customHeight="1" x14ac:dyDescent="0.25">
      <c r="A361" s="83">
        <f>A353+1</f>
        <v>49</v>
      </c>
      <c r="B361" s="656" t="s">
        <v>506</v>
      </c>
      <c r="C361" s="656"/>
      <c r="D361" s="656"/>
      <c r="E361" s="656"/>
      <c r="F361" s="656"/>
      <c r="G361" s="656"/>
      <c r="H361" s="656"/>
      <c r="I361" s="656"/>
    </row>
    <row r="362" spans="1:9" ht="13.8" x14ac:dyDescent="0.25">
      <c r="A362" s="359"/>
      <c r="B362" s="362"/>
      <c r="C362" s="343" t="s">
        <v>67</v>
      </c>
      <c r="D362" s="343"/>
      <c r="E362" s="343" t="s">
        <v>68</v>
      </c>
      <c r="F362" s="345"/>
      <c r="G362" s="343"/>
      <c r="H362" s="364"/>
      <c r="I362" s="364"/>
    </row>
    <row r="363" spans="1:9" ht="13.8" x14ac:dyDescent="0.25">
      <c r="A363" s="359"/>
      <c r="B363" s="362"/>
      <c r="C363" s="349"/>
      <c r="D363" s="343"/>
      <c r="E363" s="349" t="str">
        <f>""</f>
        <v/>
      </c>
      <c r="F363" s="345"/>
      <c r="G363" s="346" t="str">
        <f>""</f>
        <v/>
      </c>
      <c r="H363" s="364"/>
      <c r="I363" s="364"/>
    </row>
    <row r="364" spans="1:9" ht="13.8" x14ac:dyDescent="0.25">
      <c r="A364" s="359"/>
      <c r="B364" s="362"/>
      <c r="C364" s="343"/>
      <c r="D364" s="343"/>
      <c r="E364" s="343"/>
      <c r="F364" s="345"/>
      <c r="G364" s="345"/>
      <c r="H364" s="364"/>
      <c r="I364" s="364"/>
    </row>
    <row r="365" spans="1:9" ht="13.8" x14ac:dyDescent="0.25">
      <c r="A365" s="359"/>
      <c r="B365" s="657"/>
      <c r="C365" s="658"/>
      <c r="D365" s="658"/>
      <c r="E365" s="658"/>
      <c r="F365" s="658"/>
      <c r="G365" s="658"/>
      <c r="H365" s="658"/>
      <c r="I365" s="659"/>
    </row>
    <row r="366" spans="1:9" ht="13.8" x14ac:dyDescent="0.25">
      <c r="A366" s="359"/>
      <c r="B366" s="347"/>
      <c r="C366" s="347"/>
      <c r="D366" s="347"/>
      <c r="E366" s="347"/>
      <c r="F366" s="347"/>
      <c r="G366" s="347"/>
      <c r="H366" s="364"/>
      <c r="I366" s="364"/>
    </row>
    <row r="367" spans="1:9" ht="84.75" customHeight="1" x14ac:dyDescent="0.25">
      <c r="A367" s="83">
        <f>A361+1</f>
        <v>50</v>
      </c>
      <c r="B367" s="656" t="s">
        <v>508</v>
      </c>
      <c r="C367" s="656"/>
      <c r="D367" s="656"/>
      <c r="E367" s="656"/>
      <c r="F367" s="656"/>
      <c r="G367" s="656"/>
      <c r="H367" s="656"/>
      <c r="I367" s="656"/>
    </row>
    <row r="368" spans="1:9" ht="13.8" x14ac:dyDescent="0.25">
      <c r="A368" s="359"/>
      <c r="B368" s="362"/>
      <c r="C368" s="343" t="s">
        <v>67</v>
      </c>
      <c r="D368" s="343"/>
      <c r="E368" s="343" t="s">
        <v>68</v>
      </c>
      <c r="F368" s="345"/>
      <c r="G368" s="343"/>
      <c r="H368" s="364"/>
      <c r="I368" s="364"/>
    </row>
    <row r="369" spans="1:9" ht="13.8" x14ac:dyDescent="0.25">
      <c r="A369" s="359"/>
      <c r="B369" s="362"/>
      <c r="C369" s="349"/>
      <c r="D369" s="343"/>
      <c r="E369" s="349" t="str">
        <f>""</f>
        <v/>
      </c>
      <c r="F369" s="345"/>
      <c r="G369" s="346" t="str">
        <f>""</f>
        <v/>
      </c>
      <c r="H369" s="364"/>
      <c r="I369" s="364"/>
    </row>
    <row r="370" spans="1:9" ht="13.8" x14ac:dyDescent="0.25">
      <c r="A370" s="359"/>
      <c r="B370" s="362"/>
      <c r="C370" s="343"/>
      <c r="D370" s="343"/>
      <c r="E370" s="343"/>
      <c r="F370" s="345"/>
      <c r="G370" s="345"/>
      <c r="H370" s="364"/>
      <c r="I370" s="364"/>
    </row>
    <row r="371" spans="1:9" ht="13.8" x14ac:dyDescent="0.25">
      <c r="A371" s="359"/>
      <c r="B371" s="657"/>
      <c r="C371" s="658"/>
      <c r="D371" s="658"/>
      <c r="E371" s="658"/>
      <c r="F371" s="658"/>
      <c r="G371" s="658"/>
      <c r="H371" s="658"/>
      <c r="I371" s="659"/>
    </row>
    <row r="372" spans="1:9" x14ac:dyDescent="0.25">
      <c r="A372" s="359"/>
      <c r="B372" s="366"/>
      <c r="C372" s="366"/>
      <c r="D372" s="366"/>
      <c r="E372" s="366"/>
      <c r="F372" s="366"/>
      <c r="G372" s="366"/>
      <c r="H372" s="364"/>
      <c r="I372" s="364"/>
    </row>
    <row r="373" spans="1:9" ht="14.25" customHeight="1" x14ac:dyDescent="0.25">
      <c r="A373" s="83"/>
      <c r="B373" s="654"/>
      <c r="C373" s="654"/>
      <c r="D373" s="654"/>
      <c r="E373" s="654"/>
      <c r="F373" s="654"/>
      <c r="G373" s="654"/>
      <c r="H373" s="654"/>
      <c r="I373" s="654"/>
    </row>
    <row r="374" spans="1:9" ht="13.8" x14ac:dyDescent="0.25">
      <c r="A374" s="343"/>
      <c r="B374" s="362"/>
      <c r="C374" s="343"/>
      <c r="D374" s="343"/>
      <c r="E374" s="343"/>
      <c r="F374" s="345"/>
      <c r="G374" s="343"/>
      <c r="H374" s="364"/>
      <c r="I374" s="364"/>
    </row>
    <row r="375" spans="1:9" ht="13.8" x14ac:dyDescent="0.25">
      <c r="A375" s="343"/>
      <c r="B375" s="362"/>
      <c r="C375" s="346"/>
      <c r="D375" s="343"/>
      <c r="E375" s="346"/>
      <c r="F375" s="345"/>
      <c r="G375" s="346"/>
      <c r="H375" s="364"/>
      <c r="I375" s="364"/>
    </row>
    <row r="376" spans="1:9" ht="13.8" x14ac:dyDescent="0.25">
      <c r="A376" s="343"/>
      <c r="B376" s="362"/>
      <c r="C376" s="343"/>
      <c r="D376" s="343"/>
      <c r="E376" s="343"/>
      <c r="F376" s="345"/>
      <c r="G376" s="345"/>
      <c r="H376" s="364"/>
      <c r="I376" s="364"/>
    </row>
    <row r="377" spans="1:9" ht="13.8" x14ac:dyDescent="0.25">
      <c r="A377" s="343"/>
      <c r="B377" s="655"/>
      <c r="C377" s="655"/>
      <c r="D377" s="655"/>
      <c r="E377" s="655"/>
      <c r="F377" s="655"/>
      <c r="G377" s="655"/>
      <c r="H377" s="655"/>
      <c r="I377" s="655"/>
    </row>
    <row r="378" spans="1:9" ht="13.8" x14ac:dyDescent="0.25">
      <c r="A378" s="343"/>
      <c r="B378" s="347"/>
      <c r="C378" s="347"/>
      <c r="D378" s="347"/>
      <c r="E378" s="347"/>
      <c r="F378" s="347"/>
      <c r="G378" s="347"/>
      <c r="H378" s="364"/>
      <c r="I378" s="364"/>
    </row>
    <row r="379" spans="1:9" x14ac:dyDescent="0.25">
      <c r="A379" s="359"/>
      <c r="B379" s="359"/>
      <c r="C379" s="359"/>
      <c r="D379" s="359"/>
      <c r="E379" s="359"/>
      <c r="F379" s="359"/>
      <c r="G379" s="359"/>
      <c r="H379" s="364"/>
      <c r="I379" s="364"/>
    </row>
    <row r="380" spans="1:9" x14ac:dyDescent="0.25">
      <c r="A380" s="359"/>
      <c r="B380" s="359"/>
      <c r="C380" s="359"/>
      <c r="D380" s="359"/>
      <c r="E380" s="359"/>
      <c r="F380" s="359"/>
      <c r="G380" s="359"/>
      <c r="H380" s="364"/>
      <c r="I380" s="364"/>
    </row>
    <row r="381" spans="1:9" x14ac:dyDescent="0.25">
      <c r="A381" s="359"/>
      <c r="B381" s="359"/>
      <c r="C381" s="359"/>
      <c r="D381" s="359"/>
      <c r="E381" s="359"/>
      <c r="F381" s="359"/>
      <c r="G381" s="359"/>
      <c r="H381" s="364"/>
      <c r="I381" s="364"/>
    </row>
    <row r="382" spans="1:9" x14ac:dyDescent="0.25">
      <c r="A382" s="359"/>
      <c r="B382" s="359"/>
      <c r="C382" s="359"/>
      <c r="D382" s="359"/>
      <c r="E382" s="359"/>
      <c r="F382" s="359"/>
      <c r="G382" s="359"/>
      <c r="H382" s="364"/>
      <c r="I382" s="364"/>
    </row>
    <row r="383" spans="1:9" x14ac:dyDescent="0.25">
      <c r="A383" s="359"/>
      <c r="B383" s="359"/>
      <c r="C383" s="359"/>
      <c r="D383" s="359"/>
      <c r="E383" s="359"/>
      <c r="F383" s="359"/>
      <c r="G383" s="359"/>
      <c r="H383" s="364"/>
      <c r="I383" s="364"/>
    </row>
    <row r="384" spans="1:9" x14ac:dyDescent="0.25">
      <c r="A384" s="359"/>
      <c r="B384" s="359"/>
      <c r="C384" s="359"/>
      <c r="D384" s="359"/>
      <c r="E384" s="359"/>
      <c r="F384" s="359"/>
      <c r="G384" s="359"/>
      <c r="H384" s="364"/>
      <c r="I384" s="364"/>
    </row>
    <row r="385" spans="1:9" x14ac:dyDescent="0.25">
      <c r="A385" s="359"/>
      <c r="B385" s="359"/>
      <c r="C385" s="359"/>
      <c r="D385" s="359"/>
      <c r="E385" s="359"/>
      <c r="F385" s="359"/>
      <c r="G385" s="359"/>
      <c r="H385" s="364"/>
      <c r="I385" s="364"/>
    </row>
    <row r="386" spans="1:9" x14ac:dyDescent="0.25">
      <c r="A386" s="359"/>
      <c r="B386" s="359"/>
      <c r="C386" s="359"/>
      <c r="D386" s="359"/>
      <c r="E386" s="359"/>
      <c r="F386" s="359"/>
      <c r="G386" s="359"/>
      <c r="H386" s="364"/>
      <c r="I386" s="364"/>
    </row>
    <row r="387" spans="1:9" x14ac:dyDescent="0.25">
      <c r="A387" s="359"/>
      <c r="B387" s="359"/>
      <c r="C387" s="359"/>
      <c r="D387" s="359"/>
      <c r="E387" s="359"/>
      <c r="F387" s="359"/>
      <c r="G387" s="359"/>
      <c r="H387" s="364"/>
      <c r="I387" s="364"/>
    </row>
    <row r="388" spans="1:9" x14ac:dyDescent="0.25">
      <c r="A388" s="359"/>
      <c r="B388" s="359"/>
      <c r="C388" s="359"/>
      <c r="D388" s="359"/>
      <c r="E388" s="359"/>
      <c r="F388" s="359"/>
      <c r="G388" s="359"/>
      <c r="H388" s="364"/>
      <c r="I388" s="364"/>
    </row>
    <row r="389" spans="1:9" x14ac:dyDescent="0.25">
      <c r="A389" s="359"/>
      <c r="B389" s="359"/>
      <c r="C389" s="359"/>
      <c r="D389" s="359"/>
      <c r="E389" s="359"/>
      <c r="F389" s="359"/>
      <c r="G389" s="359"/>
      <c r="H389" s="364"/>
      <c r="I389" s="364"/>
    </row>
    <row r="390" spans="1:9" x14ac:dyDescent="0.25">
      <c r="A390" s="359"/>
      <c r="B390" s="359"/>
      <c r="C390" s="359"/>
      <c r="D390" s="359"/>
      <c r="E390" s="359"/>
      <c r="F390" s="359"/>
      <c r="G390" s="359"/>
      <c r="H390" s="364"/>
      <c r="I390" s="364"/>
    </row>
    <row r="391" spans="1:9" x14ac:dyDescent="0.25">
      <c r="A391" s="359"/>
      <c r="B391" s="359"/>
      <c r="C391" s="359"/>
      <c r="D391" s="359"/>
      <c r="E391" s="359"/>
      <c r="F391" s="359"/>
      <c r="G391" s="359"/>
      <c r="H391" s="364"/>
      <c r="I391" s="364"/>
    </row>
    <row r="392" spans="1:9" x14ac:dyDescent="0.25">
      <c r="A392" s="359"/>
      <c r="B392" s="359"/>
      <c r="C392" s="359"/>
      <c r="D392" s="359"/>
      <c r="E392" s="359"/>
      <c r="F392" s="359"/>
      <c r="G392" s="359"/>
      <c r="H392" s="364"/>
      <c r="I392" s="364"/>
    </row>
    <row r="393" spans="1:9" x14ac:dyDescent="0.25">
      <c r="A393" s="359"/>
      <c r="B393" s="359"/>
      <c r="C393" s="359"/>
      <c r="D393" s="359"/>
      <c r="E393" s="359"/>
      <c r="F393" s="359"/>
      <c r="G393" s="359"/>
      <c r="H393" s="364"/>
      <c r="I393" s="364"/>
    </row>
    <row r="394" spans="1:9" x14ac:dyDescent="0.25">
      <c r="A394" s="359"/>
      <c r="B394" s="359"/>
      <c r="C394" s="359"/>
      <c r="D394" s="359"/>
      <c r="E394" s="359"/>
      <c r="F394" s="359"/>
      <c r="G394" s="359"/>
      <c r="H394" s="364"/>
      <c r="I394" s="364"/>
    </row>
    <row r="395" spans="1:9" x14ac:dyDescent="0.25">
      <c r="A395" s="359"/>
      <c r="B395" s="359"/>
      <c r="C395" s="359"/>
      <c r="D395" s="359"/>
      <c r="E395" s="359"/>
      <c r="F395" s="359"/>
      <c r="G395" s="359"/>
      <c r="H395" s="364"/>
      <c r="I395" s="364"/>
    </row>
    <row r="396" spans="1:9" x14ac:dyDescent="0.25">
      <c r="A396" s="364"/>
      <c r="B396" s="364"/>
      <c r="C396" s="364"/>
      <c r="D396" s="364"/>
      <c r="E396" s="364"/>
      <c r="F396" s="364"/>
      <c r="G396" s="364"/>
      <c r="H396" s="364"/>
      <c r="I396" s="364"/>
    </row>
    <row r="397" spans="1:9" x14ac:dyDescent="0.25">
      <c r="A397" s="364"/>
      <c r="B397" s="364"/>
      <c r="C397" s="364"/>
      <c r="D397" s="364"/>
      <c r="E397" s="364"/>
      <c r="F397" s="364"/>
      <c r="G397" s="364"/>
      <c r="H397" s="364"/>
      <c r="I397" s="364"/>
    </row>
  </sheetData>
  <mergeCells count="236">
    <mergeCell ref="C3:E5"/>
    <mergeCell ref="A3:B5"/>
    <mergeCell ref="B145:I145"/>
    <mergeCell ref="H3:I3"/>
    <mergeCell ref="H4:I4"/>
    <mergeCell ref="H5:I5"/>
    <mergeCell ref="F3:G3"/>
    <mergeCell ref="F4:G4"/>
    <mergeCell ref="F5:G5"/>
    <mergeCell ref="B124:G124"/>
    <mergeCell ref="B96:F96"/>
    <mergeCell ref="B100:I100"/>
    <mergeCell ref="B104:I104"/>
    <mergeCell ref="B105:D105"/>
    <mergeCell ref="E105:F105"/>
    <mergeCell ref="G105:H105"/>
    <mergeCell ref="B101:I101"/>
    <mergeCell ref="B83:I83"/>
    <mergeCell ref="B86:H86"/>
    <mergeCell ref="E109:F109"/>
    <mergeCell ref="B136:D136"/>
    <mergeCell ref="B143:D143"/>
    <mergeCell ref="B135:D135"/>
    <mergeCell ref="B138:G138"/>
    <mergeCell ref="B275:I275"/>
    <mergeCell ref="B277:I277"/>
    <mergeCell ref="B268:D268"/>
    <mergeCell ref="B271:D271"/>
    <mergeCell ref="B154:G154"/>
    <mergeCell ref="B156:C156"/>
    <mergeCell ref="B159:G159"/>
    <mergeCell ref="B161:G161"/>
    <mergeCell ref="B163:C163"/>
    <mergeCell ref="B166:G166"/>
    <mergeCell ref="B218:I218"/>
    <mergeCell ref="B220:I220"/>
    <mergeCell ref="B239:I239"/>
    <mergeCell ref="B182:I182"/>
    <mergeCell ref="B184:I184"/>
    <mergeCell ref="B224:I224"/>
    <mergeCell ref="B212:I212"/>
    <mergeCell ref="B264:G264"/>
    <mergeCell ref="B253:G253"/>
    <mergeCell ref="B255:D255"/>
    <mergeCell ref="B273:I273"/>
    <mergeCell ref="B269:D269"/>
    <mergeCell ref="B270:D270"/>
    <mergeCell ref="B251:D251"/>
    <mergeCell ref="B244:I244"/>
    <mergeCell ref="B256:D256"/>
    <mergeCell ref="B258:I258"/>
    <mergeCell ref="B249:D249"/>
    <mergeCell ref="B250:D250"/>
    <mergeCell ref="B246:G246"/>
    <mergeCell ref="B164:C164"/>
    <mergeCell ref="B150:C150"/>
    <mergeCell ref="B147:G147"/>
    <mergeCell ref="B149:C149"/>
    <mergeCell ref="B152:G152"/>
    <mergeCell ref="B200:I200"/>
    <mergeCell ref="B176:I176"/>
    <mergeCell ref="B267:D267"/>
    <mergeCell ref="B232:I232"/>
    <mergeCell ref="B236:I236"/>
    <mergeCell ref="B262:I262"/>
    <mergeCell ref="B248:D248"/>
    <mergeCell ref="B240:I240"/>
    <mergeCell ref="B230:I230"/>
    <mergeCell ref="B188:I188"/>
    <mergeCell ref="B194:I194"/>
    <mergeCell ref="B190:I190"/>
    <mergeCell ref="B214:I214"/>
    <mergeCell ref="B208:I208"/>
    <mergeCell ref="B206:I206"/>
    <mergeCell ref="B202:I202"/>
    <mergeCell ref="B196:I196"/>
    <mergeCell ref="B115:I115"/>
    <mergeCell ref="B117:I117"/>
    <mergeCell ref="B119:G119"/>
    <mergeCell ref="B108:D108"/>
    <mergeCell ref="E108:F108"/>
    <mergeCell ref="B109:D109"/>
    <mergeCell ref="B178:I178"/>
    <mergeCell ref="B172:I172"/>
    <mergeCell ref="B226:I226"/>
    <mergeCell ref="B140:G140"/>
    <mergeCell ref="B142:D142"/>
    <mergeCell ref="B121:D121"/>
    <mergeCell ref="B157:C157"/>
    <mergeCell ref="G108:H108"/>
    <mergeCell ref="B126:G126"/>
    <mergeCell ref="B128:D128"/>
    <mergeCell ref="B131:G131"/>
    <mergeCell ref="B133:G133"/>
    <mergeCell ref="B129:D129"/>
    <mergeCell ref="B122:D122"/>
    <mergeCell ref="B81:I81"/>
    <mergeCell ref="G109:H109"/>
    <mergeCell ref="B106:D106"/>
    <mergeCell ref="E106:F106"/>
    <mergeCell ref="G106:H106"/>
    <mergeCell ref="B107:D107"/>
    <mergeCell ref="E107:F107"/>
    <mergeCell ref="G107:H107"/>
    <mergeCell ref="B111:H111"/>
    <mergeCell ref="B90:I90"/>
    <mergeCell ref="B93:I93"/>
    <mergeCell ref="B95:E95"/>
    <mergeCell ref="F95:G95"/>
    <mergeCell ref="A8:C8"/>
    <mergeCell ref="A49:D49"/>
    <mergeCell ref="E49:F49"/>
    <mergeCell ref="E73:I73"/>
    <mergeCell ref="E74:I74"/>
    <mergeCell ref="E75:I75"/>
    <mergeCell ref="E67:I67"/>
    <mergeCell ref="A74:D74"/>
    <mergeCell ref="A75:D75"/>
    <mergeCell ref="A70:D70"/>
    <mergeCell ref="A73:D73"/>
    <mergeCell ref="A38:D38"/>
    <mergeCell ref="A44:D44"/>
    <mergeCell ref="E66:G66"/>
    <mergeCell ref="E69:I69"/>
    <mergeCell ref="E70:I70"/>
    <mergeCell ref="A52:I52"/>
    <mergeCell ref="E72:I72"/>
    <mergeCell ref="A63:D63"/>
    <mergeCell ref="E63:F63"/>
    <mergeCell ref="A54:D55"/>
    <mergeCell ref="H41:I41"/>
    <mergeCell ref="A69:D69"/>
    <mergeCell ref="A71:D71"/>
    <mergeCell ref="E47:G47"/>
    <mergeCell ref="A47:D47"/>
    <mergeCell ref="A68:D68"/>
    <mergeCell ref="A66:D66"/>
    <mergeCell ref="F44:G44"/>
    <mergeCell ref="A61:D61"/>
    <mergeCell ref="A51:G51"/>
    <mergeCell ref="A59:D59"/>
    <mergeCell ref="A72:D72"/>
    <mergeCell ref="E68:G68"/>
    <mergeCell ref="H25:I25"/>
    <mergeCell ref="A16:C16"/>
    <mergeCell ref="A13:D13"/>
    <mergeCell ref="A65:D65"/>
    <mergeCell ref="A39:D40"/>
    <mergeCell ref="H40:I40"/>
    <mergeCell ref="E54:H56"/>
    <mergeCell ref="E25:G25"/>
    <mergeCell ref="A14:I14"/>
    <mergeCell ref="A19:C19"/>
    <mergeCell ref="E21:F21"/>
    <mergeCell ref="H23:I23"/>
    <mergeCell ref="E23:G23"/>
    <mergeCell ref="H24:I24"/>
    <mergeCell ref="H38:I38"/>
    <mergeCell ref="H35:I35"/>
    <mergeCell ref="E34:G34"/>
    <mergeCell ref="E40:G40"/>
    <mergeCell ref="H39:I39"/>
    <mergeCell ref="E41:G41"/>
    <mergeCell ref="E39:G39"/>
    <mergeCell ref="E35:G35"/>
    <mergeCell ref="F45:G45"/>
    <mergeCell ref="E38:G38"/>
    <mergeCell ref="H34:I34"/>
    <mergeCell ref="A32:D32"/>
    <mergeCell ref="A67:D67"/>
    <mergeCell ref="E71:I71"/>
    <mergeCell ref="B282:I282"/>
    <mergeCell ref="B288:I288"/>
    <mergeCell ref="A6:I6"/>
    <mergeCell ref="E19:F19"/>
    <mergeCell ref="A24:D24"/>
    <mergeCell ref="A23:D23"/>
    <mergeCell ref="A11:I11"/>
    <mergeCell ref="H33:I33"/>
    <mergeCell ref="E29:I29"/>
    <mergeCell ref="E24:G24"/>
    <mergeCell ref="A17:I17"/>
    <mergeCell ref="A21:B21"/>
    <mergeCell ref="H26:I26"/>
    <mergeCell ref="E26:G26"/>
    <mergeCell ref="H32:I32"/>
    <mergeCell ref="E32:G32"/>
    <mergeCell ref="A29:C29"/>
    <mergeCell ref="E33:G33"/>
    <mergeCell ref="A10:C10"/>
    <mergeCell ref="E59:F59"/>
    <mergeCell ref="E61:F61"/>
    <mergeCell ref="B316:G316"/>
    <mergeCell ref="B302:I302"/>
    <mergeCell ref="B307:I307"/>
    <mergeCell ref="B309:I309"/>
    <mergeCell ref="B284:I284"/>
    <mergeCell ref="B320:I320"/>
    <mergeCell ref="B340:I340"/>
    <mergeCell ref="B344:I344"/>
    <mergeCell ref="B290:I290"/>
    <mergeCell ref="B314:I314"/>
    <mergeCell ref="E77:I77"/>
    <mergeCell ref="E78:I78"/>
    <mergeCell ref="A80:D80"/>
    <mergeCell ref="A78:D78"/>
    <mergeCell ref="A79:D79"/>
    <mergeCell ref="A77:D77"/>
    <mergeCell ref="E76:I76"/>
    <mergeCell ref="A76:D76"/>
    <mergeCell ref="E79:I79"/>
    <mergeCell ref="G80:H80"/>
    <mergeCell ref="E80:F80"/>
    <mergeCell ref="B170:I170"/>
    <mergeCell ref="B168:I168"/>
    <mergeCell ref="B357:I357"/>
    <mergeCell ref="B334:I334"/>
    <mergeCell ref="B338:I338"/>
    <mergeCell ref="B377:I377"/>
    <mergeCell ref="B278:I278"/>
    <mergeCell ref="B373:I373"/>
    <mergeCell ref="B361:I361"/>
    <mergeCell ref="B365:I365"/>
    <mergeCell ref="B367:I367"/>
    <mergeCell ref="B371:I371"/>
    <mergeCell ref="B300:I300"/>
    <mergeCell ref="B294:I294"/>
    <mergeCell ref="B296:I296"/>
    <mergeCell ref="B353:I353"/>
    <mergeCell ref="B326:I326"/>
    <mergeCell ref="B322:I322"/>
    <mergeCell ref="B328:I328"/>
    <mergeCell ref="B332:I332"/>
    <mergeCell ref="B347:I347"/>
    <mergeCell ref="B351:I351"/>
    <mergeCell ref="B359:I359"/>
  </mergeCells>
  <phoneticPr fontId="20" type="noConversion"/>
  <printOptions horizontalCentered="1"/>
  <pageMargins left="0.98425196850393704" right="0.78740157480314965" top="1.33" bottom="0.61" header="0.39370078740157483" footer="0.39370078740157483"/>
  <pageSetup paperSize="9" scale="86" fitToHeight="0" orientation="portrait" horizontalDpi="4294967295" verticalDpi="1200" r:id="rId1"/>
  <headerFooter alignWithMargins="0">
    <oddHeader>&amp;L
&amp;G&amp;R
&amp;"Arial,Negrita"&amp;9SSC_Rev 01</oddHeader>
    <oddFooter>&amp;L          OL_</oddFooter>
  </headerFooter>
  <rowBreaks count="2" manualBreakCount="2">
    <brk id="56" max="8" man="1"/>
    <brk id="80" max="8"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6"/>
  <sheetViews>
    <sheetView showGridLines="0" view="pageBreakPreview" topLeftCell="A17" zoomScaleNormal="90" zoomScaleSheetLayoutView="52" workbookViewId="0">
      <selection activeCell="I27" sqref="I27"/>
    </sheetView>
  </sheetViews>
  <sheetFormatPr baseColWidth="10" defaultRowHeight="13.2" x14ac:dyDescent="0.25"/>
  <cols>
    <col min="1" max="1" width="5.44140625" customWidth="1"/>
    <col min="2" max="2" width="27.44140625" customWidth="1"/>
    <col min="3" max="3" width="13.5546875" customWidth="1"/>
    <col min="4" max="4" width="13.33203125" customWidth="1"/>
    <col min="5" max="5" width="13.44140625" customWidth="1"/>
    <col min="6" max="7" width="13.5546875" customWidth="1"/>
    <col min="8" max="8" width="11.6640625" bestFit="1" customWidth="1"/>
  </cols>
  <sheetData>
    <row r="1" spans="1:11" ht="21" customHeight="1" thickBot="1" x14ac:dyDescent="0.35">
      <c r="A1" s="77" t="s">
        <v>107</v>
      </c>
      <c r="B1" s="489" t="s">
        <v>416</v>
      </c>
      <c r="C1" s="489"/>
      <c r="D1" s="489"/>
      <c r="E1" s="489"/>
      <c r="F1" s="489"/>
      <c r="G1" s="490"/>
    </row>
    <row r="2" spans="1:11" ht="13.8" thickBot="1" x14ac:dyDescent="0.3">
      <c r="A2" s="38"/>
    </row>
    <row r="3" spans="1:11" s="219" customFormat="1" ht="17.100000000000001" customHeight="1" thickBot="1" x14ac:dyDescent="0.35">
      <c r="A3" s="307" t="s">
        <v>123</v>
      </c>
      <c r="B3" s="494" t="s">
        <v>122</v>
      </c>
      <c r="C3" s="494"/>
      <c r="D3" s="494"/>
      <c r="E3" s="494"/>
      <c r="F3" s="494"/>
      <c r="G3" s="495"/>
      <c r="H3" s="308"/>
      <c r="I3" s="308"/>
      <c r="J3" s="140"/>
      <c r="K3" s="140"/>
    </row>
    <row r="4" spans="1:11" ht="15" customHeight="1" x14ac:dyDescent="0.25">
      <c r="A4" s="38"/>
      <c r="B4" s="11"/>
      <c r="C4" s="14"/>
      <c r="D4" s="11"/>
      <c r="E4" s="11"/>
      <c r="F4" s="11"/>
      <c r="G4" s="11"/>
      <c r="H4" s="11"/>
      <c r="I4" s="11"/>
      <c r="J4" s="11"/>
      <c r="K4" s="1"/>
    </row>
    <row r="5" spans="1:11" ht="15" customHeight="1" x14ac:dyDescent="0.25">
      <c r="A5" s="89">
        <v>1</v>
      </c>
      <c r="B5" s="486" t="s">
        <v>108</v>
      </c>
      <c r="C5" s="486"/>
      <c r="D5" s="486"/>
      <c r="E5" s="486"/>
      <c r="F5" s="486"/>
      <c r="G5" s="486"/>
      <c r="H5" s="11"/>
      <c r="I5" s="11"/>
      <c r="J5" s="11"/>
      <c r="K5" s="1"/>
    </row>
    <row r="6" spans="1:11" ht="15" customHeight="1" thickBot="1" x14ac:dyDescent="0.3">
      <c r="A6" s="89"/>
      <c r="B6" s="120"/>
      <c r="C6" s="120"/>
      <c r="D6" s="120"/>
      <c r="E6" s="120"/>
      <c r="F6" s="120"/>
      <c r="G6" s="120"/>
      <c r="H6" s="2"/>
      <c r="I6" s="2"/>
      <c r="J6" s="2"/>
      <c r="K6" s="1"/>
    </row>
    <row r="7" spans="1:11" ht="15" customHeight="1" x14ac:dyDescent="0.25">
      <c r="A7" s="89"/>
      <c r="B7" s="122" t="s">
        <v>37</v>
      </c>
      <c r="C7" s="123">
        <v>360</v>
      </c>
      <c r="D7" s="124">
        <v>360</v>
      </c>
      <c r="E7" s="125">
        <v>360</v>
      </c>
      <c r="F7" s="120"/>
      <c r="G7" s="120"/>
      <c r="I7" s="2"/>
      <c r="J7" s="2"/>
      <c r="K7" s="1"/>
    </row>
    <row r="8" spans="1:11" ht="15" customHeight="1" x14ac:dyDescent="0.25">
      <c r="A8" s="89"/>
      <c r="B8" s="126"/>
      <c r="C8" s="127">
        <v>38717</v>
      </c>
      <c r="D8" s="128">
        <v>39082</v>
      </c>
      <c r="E8" s="129">
        <v>39447</v>
      </c>
      <c r="F8" s="120"/>
      <c r="G8" s="120"/>
      <c r="I8" s="2"/>
      <c r="J8" s="2"/>
      <c r="K8" s="1"/>
    </row>
    <row r="9" spans="1:11" ht="15" customHeight="1" x14ac:dyDescent="0.25">
      <c r="A9" s="89"/>
      <c r="B9" s="52" t="s">
        <v>38</v>
      </c>
      <c r="C9" s="226"/>
      <c r="D9" s="226"/>
      <c r="E9" s="227"/>
      <c r="F9" s="120"/>
      <c r="G9" s="120"/>
      <c r="I9" s="2"/>
      <c r="J9" s="2"/>
      <c r="K9" s="1"/>
    </row>
    <row r="10" spans="1:11" ht="15" customHeight="1" x14ac:dyDescent="0.25">
      <c r="A10" s="89"/>
      <c r="B10" s="53" t="s">
        <v>39</v>
      </c>
      <c r="C10" s="226"/>
      <c r="D10" s="226"/>
      <c r="E10" s="227"/>
      <c r="F10" s="120"/>
      <c r="G10" s="120"/>
      <c r="I10" s="2"/>
      <c r="J10" s="2"/>
      <c r="K10" s="1"/>
    </row>
    <row r="11" spans="1:11" ht="15" customHeight="1" x14ac:dyDescent="0.25">
      <c r="A11" s="89"/>
      <c r="B11" s="54" t="s">
        <v>40</v>
      </c>
      <c r="C11" s="247">
        <f>C9+C10</f>
        <v>0</v>
      </c>
      <c r="D11" s="247">
        <f>D9+D10</f>
        <v>0</v>
      </c>
      <c r="E11" s="248">
        <f>E9+E10</f>
        <v>0</v>
      </c>
      <c r="F11" s="120"/>
      <c r="G11" s="120"/>
      <c r="I11" s="2"/>
      <c r="J11" s="2"/>
      <c r="K11" s="1"/>
    </row>
    <row r="12" spans="1:11" ht="15" customHeight="1" x14ac:dyDescent="0.25">
      <c r="A12" s="89"/>
      <c r="B12" s="54" t="s">
        <v>41</v>
      </c>
      <c r="C12" s="226"/>
      <c r="D12" s="226"/>
      <c r="E12" s="227"/>
      <c r="F12" s="120"/>
      <c r="G12" s="120"/>
      <c r="I12" s="2"/>
      <c r="J12" s="2"/>
      <c r="K12" s="1"/>
    </row>
    <row r="13" spans="1:11" ht="15" customHeight="1" x14ac:dyDescent="0.25">
      <c r="A13" s="89"/>
      <c r="B13" s="54" t="s">
        <v>42</v>
      </c>
      <c r="C13" s="226"/>
      <c r="D13" s="226"/>
      <c r="E13" s="227"/>
      <c r="F13" s="120"/>
      <c r="G13" s="120"/>
      <c r="I13" s="2"/>
      <c r="J13" s="2"/>
      <c r="K13" s="1"/>
    </row>
    <row r="14" spans="1:11" ht="15" customHeight="1" x14ac:dyDescent="0.25">
      <c r="A14" s="89"/>
      <c r="B14" s="54" t="s">
        <v>43</v>
      </c>
      <c r="C14" s="247">
        <f>C12+C13</f>
        <v>0</v>
      </c>
      <c r="D14" s="247">
        <f>D12+D13</f>
        <v>0</v>
      </c>
      <c r="E14" s="248">
        <f>E12+E13</f>
        <v>0</v>
      </c>
      <c r="F14" s="120"/>
      <c r="G14" s="120"/>
      <c r="I14" s="2"/>
      <c r="J14" s="2"/>
      <c r="K14" s="1"/>
    </row>
    <row r="15" spans="1:11" ht="15" customHeight="1" thickBot="1" x14ac:dyDescent="0.3">
      <c r="A15" s="89"/>
      <c r="B15" s="55" t="s">
        <v>44</v>
      </c>
      <c r="C15" s="249">
        <f>C11-C14</f>
        <v>0</v>
      </c>
      <c r="D15" s="249">
        <f>D11-D14</f>
        <v>0</v>
      </c>
      <c r="E15" s="250">
        <f>E11-E14</f>
        <v>0</v>
      </c>
      <c r="F15" s="120"/>
      <c r="G15" s="120"/>
      <c r="I15" s="1"/>
      <c r="J15" s="1"/>
      <c r="K15" s="1"/>
    </row>
    <row r="16" spans="1:11" ht="15" customHeight="1" thickBot="1" x14ac:dyDescent="0.3">
      <c r="A16" s="89"/>
      <c r="B16" s="51"/>
      <c r="C16" s="228"/>
      <c r="D16" s="228"/>
      <c r="E16" s="228"/>
      <c r="F16" s="120"/>
      <c r="G16" s="120"/>
      <c r="I16" s="1"/>
      <c r="J16" s="1"/>
      <c r="K16" s="1"/>
    </row>
    <row r="17" spans="1:11" ht="15" customHeight="1" x14ac:dyDescent="0.25">
      <c r="A17" s="89"/>
      <c r="B17" s="56" t="s">
        <v>45</v>
      </c>
      <c r="C17" s="229"/>
      <c r="D17" s="229"/>
      <c r="E17" s="230"/>
      <c r="F17" s="120"/>
      <c r="G17" s="120"/>
      <c r="I17" s="1"/>
      <c r="J17" s="1"/>
      <c r="K17" s="1"/>
    </row>
    <row r="18" spans="1:11" ht="15" customHeight="1" x14ac:dyDescent="0.25">
      <c r="A18" s="89"/>
      <c r="B18" s="57" t="s">
        <v>46</v>
      </c>
      <c r="C18" s="231"/>
      <c r="D18" s="231"/>
      <c r="E18" s="232"/>
      <c r="F18" s="120"/>
      <c r="G18" s="120"/>
      <c r="I18" s="1"/>
      <c r="J18" s="1"/>
      <c r="K18" s="1"/>
    </row>
    <row r="19" spans="1:11" ht="15" customHeight="1" x14ac:dyDescent="0.25">
      <c r="A19" s="89"/>
      <c r="B19" s="54" t="s">
        <v>96</v>
      </c>
      <c r="C19" s="247">
        <f>C17-C18</f>
        <v>0</v>
      </c>
      <c r="D19" s="247">
        <f>D17-D18</f>
        <v>0</v>
      </c>
      <c r="E19" s="248">
        <f>E17-E18</f>
        <v>0</v>
      </c>
      <c r="F19" s="120"/>
      <c r="G19" s="120"/>
      <c r="I19" s="1"/>
      <c r="J19" s="1"/>
      <c r="K19" s="1"/>
    </row>
    <row r="20" spans="1:11" ht="15" customHeight="1" thickBot="1" x14ac:dyDescent="0.3">
      <c r="A20" s="89"/>
      <c r="B20" s="58" t="s">
        <v>97</v>
      </c>
      <c r="C20" s="233"/>
      <c r="D20" s="233"/>
      <c r="E20" s="234"/>
      <c r="F20" s="120"/>
      <c r="G20" s="120"/>
      <c r="I20" s="1"/>
      <c r="J20" s="1"/>
      <c r="K20" s="1"/>
    </row>
    <row r="21" spans="1:11" ht="15" customHeight="1" thickBot="1" x14ac:dyDescent="0.3">
      <c r="A21" s="89"/>
      <c r="B21" s="51"/>
      <c r="C21" s="235"/>
      <c r="D21" s="235"/>
      <c r="E21" s="235"/>
      <c r="F21" s="120"/>
      <c r="G21" s="120"/>
      <c r="I21" s="1"/>
      <c r="J21" s="1"/>
      <c r="K21" s="1"/>
    </row>
    <row r="22" spans="1:11" ht="15" customHeight="1" thickTop="1" x14ac:dyDescent="0.25">
      <c r="A22" s="89"/>
      <c r="B22" s="59" t="s">
        <v>47</v>
      </c>
      <c r="C22" s="236"/>
      <c r="D22" s="236"/>
      <c r="E22" s="237"/>
      <c r="F22" s="120"/>
      <c r="G22" s="120"/>
      <c r="I22" s="1"/>
      <c r="J22" s="1"/>
      <c r="K22" s="1"/>
    </row>
    <row r="23" spans="1:11" ht="15" customHeight="1" x14ac:dyDescent="0.25">
      <c r="A23" s="89"/>
      <c r="B23" s="60" t="s">
        <v>48</v>
      </c>
      <c r="C23" s="226"/>
      <c r="D23" s="226"/>
      <c r="E23" s="238"/>
      <c r="F23" s="120"/>
      <c r="G23" s="120"/>
      <c r="I23" s="1"/>
      <c r="J23" s="1"/>
      <c r="K23" s="1"/>
    </row>
    <row r="24" spans="1:11" ht="15" customHeight="1" x14ac:dyDescent="0.25">
      <c r="A24" s="89"/>
      <c r="B24" s="60" t="s">
        <v>49</v>
      </c>
      <c r="C24" s="226"/>
      <c r="D24" s="226"/>
      <c r="E24" s="238"/>
      <c r="F24" s="120"/>
      <c r="G24" s="120"/>
      <c r="I24" s="1"/>
      <c r="J24" s="1"/>
      <c r="K24" s="1"/>
    </row>
    <row r="25" spans="1:11" ht="15" customHeight="1" thickBot="1" x14ac:dyDescent="0.3">
      <c r="A25" s="89"/>
      <c r="B25" s="61" t="s">
        <v>50</v>
      </c>
      <c r="C25" s="239"/>
      <c r="D25" s="239"/>
      <c r="E25" s="240"/>
      <c r="F25" s="120"/>
      <c r="G25" s="120"/>
      <c r="I25" s="1"/>
      <c r="J25" s="1"/>
      <c r="K25" s="1"/>
    </row>
    <row r="26" spans="1:11" ht="15" customHeight="1" thickTop="1" x14ac:dyDescent="0.25">
      <c r="A26" s="89"/>
      <c r="B26" s="130"/>
      <c r="C26" s="130"/>
      <c r="D26" s="130"/>
      <c r="E26" s="130"/>
      <c r="F26" s="120"/>
      <c r="G26" s="120"/>
      <c r="I26" s="1"/>
      <c r="J26" s="1"/>
      <c r="K26" s="1"/>
    </row>
    <row r="27" spans="1:11" ht="15" customHeight="1" thickBot="1" x14ac:dyDescent="0.3">
      <c r="A27" s="89"/>
      <c r="B27" s="75" t="s">
        <v>71</v>
      </c>
      <c r="C27" s="76"/>
      <c r="D27" s="76"/>
      <c r="E27" s="76"/>
      <c r="F27" s="491" t="s">
        <v>95</v>
      </c>
      <c r="G27" s="491"/>
      <c r="I27" s="1"/>
      <c r="J27" s="1"/>
      <c r="K27" s="1"/>
    </row>
    <row r="28" spans="1:11" ht="15" customHeight="1" x14ac:dyDescent="0.25">
      <c r="A28" s="89"/>
      <c r="B28" s="131" t="s">
        <v>51</v>
      </c>
      <c r="C28" s="251">
        <f>IF(C12&gt;0,C9/C12,0)</f>
        <v>0</v>
      </c>
      <c r="D28" s="251">
        <f>IF(D12&gt;0,D9/D12,0)</f>
        <v>0</v>
      </c>
      <c r="E28" s="252">
        <f>IF(E12&gt;0,E9/E12,0)</f>
        <v>0</v>
      </c>
      <c r="F28" s="132"/>
      <c r="G28" s="85"/>
      <c r="I28" s="1"/>
      <c r="J28" s="1"/>
      <c r="K28" s="1"/>
    </row>
    <row r="29" spans="1:11" ht="15" customHeight="1" x14ac:dyDescent="0.25">
      <c r="A29" s="89"/>
      <c r="B29" s="133" t="s">
        <v>52</v>
      </c>
      <c r="C29" s="253">
        <f>IF(C12&gt;0,(C9-C25)/C12,0)</f>
        <v>0</v>
      </c>
      <c r="D29" s="253">
        <f>IF(D12&gt;0,(D9-D25)/D12,0)</f>
        <v>0</v>
      </c>
      <c r="E29" s="254">
        <f>IF(E12&gt;0,(E9-E25)/E12,0)</f>
        <v>0</v>
      </c>
      <c r="F29" s="241">
        <f>IF(AND(C29&lt;&gt;0,D29&lt;&gt;0,E29&lt;&gt;0),(C29+D29+E29)/3,IF(AND(C29&lt;&gt;0,D29&lt;&gt;0),(C29+D29)/2,IF(AND(C29&lt;&gt;0,E29&lt;&gt;0),(C29+E29)/2,IF(AND(D29&lt;&gt;0,E29&lt;&gt;0),(D29+E29)/2,IF(AND(C29&lt;&gt;0),C29,IF(AND(D29&lt;&gt;0),D29,IF(AND(E29&lt;&gt;0),E29,0)))))))</f>
        <v>0</v>
      </c>
      <c r="G29" s="85"/>
      <c r="I29" s="1"/>
      <c r="J29" s="1"/>
      <c r="K29" s="1"/>
    </row>
    <row r="30" spans="1:11" ht="28.5" customHeight="1" thickBot="1" x14ac:dyDescent="0.3">
      <c r="A30" s="89"/>
      <c r="B30" s="134" t="s">
        <v>224</v>
      </c>
      <c r="C30" s="255">
        <f>IF(C13&gt;0,C10/C13,0)</f>
        <v>0</v>
      </c>
      <c r="D30" s="255">
        <f>IF(D13&gt;0,D10/D13,0)</f>
        <v>0</v>
      </c>
      <c r="E30" s="256">
        <f>IF(E13&gt;0,E10/E13,0)</f>
        <v>0</v>
      </c>
      <c r="F30" s="241">
        <f>IF(AND(C30&lt;&gt;0,D30&lt;&gt;0,E30&lt;&gt;0),(C30+D30+E30)/3,IF(AND(C30&lt;&gt;0,D30&lt;&gt;0),(C30+D30)/2,IF(AND(C30&lt;&gt;0,E30&lt;&gt;0),(C30+E30)/2,IF(AND(D30&lt;&gt;0,E30&lt;&gt;0),(D30+E30)/2,IF(AND(C30&lt;&gt;0),C30,IF(AND(D30&lt;&gt;0),D30,IF(AND(E30&lt;&gt;0),E30,0)))))))</f>
        <v>0</v>
      </c>
      <c r="G30" s="85"/>
      <c r="I30" s="1"/>
      <c r="J30" s="1"/>
      <c r="K30" s="1"/>
    </row>
    <row r="31" spans="1:11" ht="15" customHeight="1" x14ac:dyDescent="0.25">
      <c r="A31" s="89"/>
      <c r="B31" s="76"/>
      <c r="C31" s="76"/>
      <c r="D31" s="76"/>
      <c r="E31" s="76"/>
      <c r="F31" s="135"/>
      <c r="G31" s="85"/>
      <c r="I31" s="1"/>
      <c r="J31" s="1"/>
      <c r="K31" s="1"/>
    </row>
    <row r="32" spans="1:11" ht="15" customHeight="1" thickBot="1" x14ac:dyDescent="0.3">
      <c r="A32" s="89"/>
      <c r="B32" s="75" t="s">
        <v>72</v>
      </c>
      <c r="C32" s="76"/>
      <c r="D32" s="76"/>
      <c r="E32" s="76"/>
      <c r="F32" s="135"/>
      <c r="G32" s="85"/>
      <c r="I32" s="2"/>
      <c r="J32" s="2"/>
      <c r="K32" s="1"/>
    </row>
    <row r="33" spans="1:11" ht="15" customHeight="1" x14ac:dyDescent="0.25">
      <c r="A33" s="89"/>
      <c r="B33" s="62" t="s">
        <v>53</v>
      </c>
      <c r="C33" s="257">
        <f>IF(C18&gt;0,C25/C18*365,0)</f>
        <v>0</v>
      </c>
      <c r="D33" s="257">
        <f>IF(D18&gt;0,D25/D18*365,0)</f>
        <v>0</v>
      </c>
      <c r="E33" s="258">
        <f>IF(E18&gt;0,E25/E18*365,0)</f>
        <v>0</v>
      </c>
      <c r="F33" s="241">
        <f>IF(AND(C33&lt;&gt;0,D33&lt;&gt;0,E33&lt;&gt;0),(C33+D33+E33)/3,IF(AND(C33&lt;&gt;0,D33&lt;&gt;0),(C33+D33)/2,IF(AND(C33&lt;&gt;0,E33&lt;&gt;0),(C33+E33)/2,IF(AND(D33&lt;&gt;0,E33&lt;&gt;0),(D33+E33)/2,IF(AND(C33&lt;&gt;0),C33,IF(AND(D33&lt;&gt;0),D33,IF(AND(E33&lt;&gt;0),E33,0)))))))</f>
        <v>0</v>
      </c>
      <c r="G33" s="85"/>
      <c r="I33" s="2"/>
      <c r="J33" s="2"/>
      <c r="K33" s="1"/>
    </row>
    <row r="34" spans="1:11" ht="30" customHeight="1" x14ac:dyDescent="0.25">
      <c r="A34" s="89"/>
      <c r="B34" s="296" t="s">
        <v>70</v>
      </c>
      <c r="C34" s="259">
        <f t="shared" ref="C34:E35" si="0">IF(C17&gt;0,C22/C17*365,0)</f>
        <v>0</v>
      </c>
      <c r="D34" s="259">
        <f t="shared" si="0"/>
        <v>0</v>
      </c>
      <c r="E34" s="260">
        <f t="shared" si="0"/>
        <v>0</v>
      </c>
      <c r="F34" s="241">
        <f>IF(AND(C34&lt;&gt;0,D34&lt;&gt;0,E34&lt;&gt;0),(C34+D34+E34)/3,IF(AND(C34&lt;&gt;0,D34&lt;&gt;0),(C34+D34)/2,IF(AND(C34&lt;&gt;0,E34&lt;&gt;0),(C34+E34)/2,IF(AND(D34&lt;&gt;0,E34&lt;&gt;0),(D34+E34)/2,IF(AND(C34&lt;&gt;0),C34,IF(AND(D34&lt;&gt;0),D34,IF(AND(E34&lt;&gt;0),E34,0)))))))</f>
        <v>0</v>
      </c>
      <c r="G34" s="85"/>
      <c r="I34" s="2"/>
      <c r="J34" s="2"/>
      <c r="K34" s="1"/>
    </row>
    <row r="35" spans="1:11" ht="30" customHeight="1" thickBot="1" x14ac:dyDescent="0.3">
      <c r="A35" s="89"/>
      <c r="B35" s="63" t="s">
        <v>69</v>
      </c>
      <c r="C35" s="261">
        <f t="shared" si="0"/>
        <v>0</v>
      </c>
      <c r="D35" s="261">
        <f t="shared" si="0"/>
        <v>0</v>
      </c>
      <c r="E35" s="262">
        <f t="shared" si="0"/>
        <v>0</v>
      </c>
      <c r="F35" s="241">
        <f>IF(AND(C35&lt;&gt;0,D35&lt;&gt;0,E35&lt;&gt;0),(C35+D35+E35)/3,IF(AND(C35&lt;&gt;0,D35&lt;&gt;0),(C35+D35)/2,IF(AND(C35&lt;&gt;0,E35&lt;&gt;0),(C35+E35)/2,IF(AND(D35&lt;&gt;0,E35&lt;&gt;0),(D35+E35)/2,IF(AND(C35&lt;&gt;0),C35,IF(AND(D35&lt;&gt;0),D35,IF(AND(E35&lt;&gt;0),E35,0)))))))</f>
        <v>0</v>
      </c>
      <c r="G35" s="85"/>
      <c r="I35" s="2"/>
      <c r="J35" s="2"/>
      <c r="K35" s="1"/>
    </row>
    <row r="36" spans="1:11" ht="30" customHeight="1" x14ac:dyDescent="0.25">
      <c r="A36" s="89"/>
      <c r="B36" s="491" t="s">
        <v>253</v>
      </c>
      <c r="C36" s="486"/>
      <c r="D36" s="486"/>
      <c r="E36" s="486"/>
      <c r="F36" s="486"/>
      <c r="G36" s="486"/>
      <c r="I36" s="2"/>
      <c r="J36" s="2"/>
      <c r="K36" s="1"/>
    </row>
    <row r="37" spans="1:11" ht="15" customHeight="1" x14ac:dyDescent="0.25">
      <c r="A37" s="89"/>
      <c r="B37" s="97"/>
      <c r="C37" s="51"/>
      <c r="D37" s="51"/>
      <c r="E37" s="51"/>
      <c r="F37" s="51"/>
      <c r="G37" s="51"/>
      <c r="I37" s="2"/>
      <c r="J37" s="2"/>
      <c r="K37" s="1"/>
    </row>
    <row r="38" spans="1:11" ht="15" customHeight="1" thickBot="1" x14ac:dyDescent="0.3">
      <c r="A38" s="89"/>
      <c r="B38" s="75" t="s">
        <v>73</v>
      </c>
      <c r="C38" s="51"/>
      <c r="D38" s="51"/>
      <c r="E38" s="51"/>
      <c r="F38" s="49"/>
      <c r="G38" s="49"/>
      <c r="I38" s="2"/>
      <c r="J38" s="2"/>
      <c r="K38" s="1"/>
    </row>
    <row r="39" spans="1:11" ht="23.25" customHeight="1" thickBot="1" x14ac:dyDescent="0.3">
      <c r="A39" s="89"/>
      <c r="B39" s="64" t="s">
        <v>79</v>
      </c>
      <c r="C39" s="263">
        <f>IF(C11&gt;0,C14/C11,0)</f>
        <v>0</v>
      </c>
      <c r="D39" s="264">
        <f>IF(D11&gt;0,D14/D11,0)</f>
        <v>0</v>
      </c>
      <c r="E39" s="265">
        <f>IF(E11&gt;0,E14/E11,0)</f>
        <v>0</v>
      </c>
      <c r="F39" s="49"/>
      <c r="G39" s="49"/>
      <c r="I39" s="2"/>
      <c r="J39" s="2"/>
      <c r="K39" s="1"/>
    </row>
    <row r="40" spans="1:11" ht="15" customHeight="1" x14ac:dyDescent="0.25">
      <c r="A40" s="89"/>
      <c r="B40" s="76"/>
      <c r="C40" s="76"/>
      <c r="D40" s="76"/>
      <c r="E40" s="76"/>
      <c r="F40" s="49"/>
      <c r="G40" s="49"/>
      <c r="I40" s="2"/>
      <c r="J40" s="2"/>
      <c r="K40" s="1"/>
    </row>
    <row r="41" spans="1:11" ht="15" customHeight="1" thickBot="1" x14ac:dyDescent="0.3">
      <c r="A41" s="89"/>
      <c r="B41" s="75" t="s">
        <v>74</v>
      </c>
      <c r="C41" s="76"/>
      <c r="D41" s="76"/>
      <c r="E41" s="76"/>
      <c r="F41" s="49"/>
      <c r="G41" s="49"/>
      <c r="I41" s="2"/>
      <c r="J41" s="2"/>
      <c r="K41" s="1"/>
    </row>
    <row r="42" spans="1:11" ht="30" customHeight="1" thickBot="1" x14ac:dyDescent="0.3">
      <c r="A42" s="89"/>
      <c r="B42" s="312" t="s">
        <v>81</v>
      </c>
      <c r="C42" s="263">
        <f>IF(C15&gt;0,C20/C15,0)</f>
        <v>0</v>
      </c>
      <c r="D42" s="264">
        <f>IF(D15&gt;0,D20/D15,0)</f>
        <v>0</v>
      </c>
      <c r="E42" s="265">
        <f>IF(E15&gt;0,E20/E15,0)</f>
        <v>0</v>
      </c>
      <c r="F42" s="49"/>
      <c r="G42" s="49"/>
      <c r="I42" s="2"/>
      <c r="J42" s="2"/>
      <c r="K42" s="1"/>
    </row>
    <row r="43" spans="1:11" ht="15" customHeight="1" x14ac:dyDescent="0.25">
      <c r="A43" s="89"/>
      <c r="B43" s="120"/>
      <c r="C43" s="120"/>
      <c r="D43" s="120"/>
      <c r="E43" s="120"/>
      <c r="F43" s="120"/>
      <c r="G43" s="120"/>
      <c r="I43" s="2"/>
      <c r="J43" s="2"/>
      <c r="K43" s="1"/>
    </row>
    <row r="44" spans="1:11" ht="18" customHeight="1" x14ac:dyDescent="0.25">
      <c r="A44" s="89"/>
      <c r="B44" s="491" t="s">
        <v>54</v>
      </c>
      <c r="C44" s="491"/>
      <c r="D44" s="491"/>
      <c r="E44" s="49"/>
      <c r="F44" s="49"/>
      <c r="G44" s="49"/>
      <c r="I44" s="11"/>
      <c r="J44" s="11"/>
      <c r="K44" s="1"/>
    </row>
    <row r="45" spans="1:11" ht="15" customHeight="1" x14ac:dyDescent="0.25">
      <c r="A45" s="89"/>
      <c r="B45" s="49"/>
      <c r="C45" s="86"/>
      <c r="D45" s="49"/>
      <c r="E45" s="49"/>
      <c r="F45" s="49"/>
      <c r="G45" s="49"/>
      <c r="H45" s="11"/>
      <c r="I45" s="11"/>
      <c r="J45" s="11"/>
      <c r="K45" s="1"/>
    </row>
    <row r="46" spans="1:11" ht="45" customHeight="1" x14ac:dyDescent="0.25">
      <c r="A46" s="89"/>
      <c r="B46" s="417" t="s">
        <v>75</v>
      </c>
      <c r="C46" s="417"/>
      <c r="D46" s="417"/>
      <c r="E46" s="417"/>
      <c r="F46" s="417"/>
      <c r="G46" s="417"/>
      <c r="H46" s="15"/>
      <c r="I46" s="15"/>
      <c r="K46" s="1"/>
    </row>
    <row r="47" spans="1:11" ht="15" customHeight="1" x14ac:dyDescent="0.25">
      <c r="A47" s="89"/>
      <c r="B47" s="86"/>
      <c r="C47" s="86"/>
      <c r="D47" s="86"/>
      <c r="E47" s="86"/>
      <c r="F47" s="86"/>
      <c r="G47" s="86"/>
      <c r="H47" s="11"/>
      <c r="I47" s="11"/>
      <c r="K47" s="1"/>
    </row>
    <row r="48" spans="1:11" ht="45" customHeight="1" x14ac:dyDescent="0.25">
      <c r="A48" s="89"/>
      <c r="B48" s="417" t="s">
        <v>76</v>
      </c>
      <c r="C48" s="417"/>
      <c r="D48" s="417"/>
      <c r="E48" s="417"/>
      <c r="F48" s="417"/>
      <c r="G48" s="417"/>
      <c r="H48" s="15"/>
      <c r="I48" s="15"/>
      <c r="K48" s="1"/>
    </row>
    <row r="49" spans="1:11" ht="15" customHeight="1" x14ac:dyDescent="0.25">
      <c r="A49" s="89"/>
      <c r="B49" s="86"/>
      <c r="C49" s="86"/>
      <c r="D49" s="86"/>
      <c r="E49" s="86"/>
      <c r="F49" s="86"/>
      <c r="G49" s="86"/>
      <c r="H49" s="11"/>
      <c r="I49" s="11"/>
      <c r="K49" s="1"/>
    </row>
    <row r="50" spans="1:11" ht="30" customHeight="1" x14ac:dyDescent="0.25">
      <c r="A50" s="89"/>
      <c r="B50" s="417" t="s">
        <v>55</v>
      </c>
      <c r="C50" s="417"/>
      <c r="D50" s="417"/>
      <c r="E50" s="417"/>
      <c r="F50" s="417"/>
      <c r="G50" s="417"/>
      <c r="H50" s="15"/>
      <c r="I50" s="15"/>
      <c r="K50" s="1"/>
    </row>
    <row r="51" spans="1:11" ht="15" customHeight="1" x14ac:dyDescent="0.25">
      <c r="A51" s="89"/>
      <c r="B51" s="86"/>
      <c r="C51" s="86"/>
      <c r="D51" s="86"/>
      <c r="E51" s="86"/>
      <c r="F51" s="86"/>
      <c r="G51" s="86"/>
      <c r="H51" s="11"/>
      <c r="I51" s="11"/>
      <c r="K51" s="1"/>
    </row>
    <row r="52" spans="1:11" ht="30" customHeight="1" x14ac:dyDescent="0.25">
      <c r="A52" s="89"/>
      <c r="B52" s="417" t="s">
        <v>77</v>
      </c>
      <c r="C52" s="417"/>
      <c r="D52" s="417"/>
      <c r="E52" s="417"/>
      <c r="F52" s="417"/>
      <c r="G52" s="417"/>
      <c r="H52" s="15"/>
      <c r="I52" s="15"/>
      <c r="K52" s="1"/>
    </row>
    <row r="53" spans="1:11" ht="15" customHeight="1" x14ac:dyDescent="0.25">
      <c r="A53" s="89"/>
      <c r="B53" s="86"/>
      <c r="C53" s="86"/>
      <c r="D53" s="86"/>
      <c r="E53" s="86"/>
      <c r="F53" s="86"/>
      <c r="G53" s="86"/>
      <c r="H53" s="11"/>
      <c r="I53" s="11"/>
      <c r="K53" s="1"/>
    </row>
    <row r="54" spans="1:11" ht="30" customHeight="1" x14ac:dyDescent="0.25">
      <c r="A54" s="89"/>
      <c r="B54" s="417" t="s">
        <v>78</v>
      </c>
      <c r="C54" s="417"/>
      <c r="D54" s="417"/>
      <c r="E54" s="417"/>
      <c r="F54" s="417"/>
      <c r="G54" s="417"/>
      <c r="H54" s="15"/>
      <c r="I54" s="15"/>
      <c r="K54" s="1"/>
    </row>
    <row r="55" spans="1:11" ht="15" customHeight="1" x14ac:dyDescent="0.25">
      <c r="A55" s="89"/>
      <c r="B55" s="86"/>
      <c r="C55" s="86"/>
      <c r="D55" s="86"/>
      <c r="E55" s="86"/>
      <c r="F55" s="86"/>
      <c r="G55" s="86"/>
      <c r="H55" s="15"/>
      <c r="I55" s="15"/>
      <c r="K55" s="1"/>
    </row>
    <row r="56" spans="1:11" ht="30" customHeight="1" x14ac:dyDescent="0.25">
      <c r="A56" s="89"/>
      <c r="B56" s="417" t="s">
        <v>80</v>
      </c>
      <c r="C56" s="417"/>
      <c r="D56" s="417"/>
      <c r="E56" s="417"/>
      <c r="F56" s="417"/>
      <c r="G56" s="417"/>
      <c r="H56" s="15"/>
      <c r="I56" s="15"/>
      <c r="K56" s="1"/>
    </row>
    <row r="57" spans="1:11" ht="15" customHeight="1" x14ac:dyDescent="0.25">
      <c r="A57" s="89"/>
      <c r="B57" s="86"/>
      <c r="C57" s="86"/>
      <c r="D57" s="86"/>
      <c r="E57" s="86"/>
      <c r="F57" s="86"/>
      <c r="G57" s="86"/>
      <c r="H57" s="11"/>
      <c r="I57" s="11"/>
      <c r="K57" s="1"/>
    </row>
    <row r="58" spans="1:11" ht="15" customHeight="1" x14ac:dyDescent="0.25">
      <c r="A58" s="89"/>
      <c r="B58" s="417" t="s">
        <v>82</v>
      </c>
      <c r="C58" s="417"/>
      <c r="D58" s="417"/>
      <c r="E58" s="417"/>
      <c r="F58" s="417"/>
      <c r="G58" s="417"/>
      <c r="H58" s="15"/>
      <c r="I58" s="15"/>
      <c r="K58" s="1"/>
    </row>
    <row r="59" spans="1:11" ht="15" customHeight="1" x14ac:dyDescent="0.25">
      <c r="A59" s="89"/>
      <c r="B59" s="86"/>
      <c r="C59" s="86"/>
      <c r="D59" s="86"/>
      <c r="E59" s="86"/>
      <c r="F59" s="86"/>
      <c r="G59" s="86"/>
      <c r="H59" s="11"/>
      <c r="I59" s="11"/>
      <c r="J59" s="11"/>
      <c r="K59" s="1"/>
    </row>
    <row r="60" spans="1:11" ht="15" customHeight="1" x14ac:dyDescent="0.25">
      <c r="A60" s="89"/>
      <c r="B60" s="481" t="str">
        <f>""</f>
        <v/>
      </c>
      <c r="C60" s="482"/>
      <c r="D60" s="482"/>
      <c r="E60" s="482"/>
      <c r="F60" s="482"/>
      <c r="G60" s="483"/>
      <c r="H60" s="30"/>
      <c r="I60" s="30"/>
      <c r="J60" s="30"/>
      <c r="K60" s="1"/>
    </row>
    <row r="61" spans="1:11" ht="15" customHeight="1" x14ac:dyDescent="0.25">
      <c r="A61" s="89"/>
      <c r="B61" s="136"/>
      <c r="C61" s="136"/>
      <c r="D61" s="136"/>
      <c r="E61" s="136"/>
      <c r="F61" s="136"/>
      <c r="G61" s="136"/>
      <c r="H61" s="30"/>
      <c r="I61" s="30"/>
      <c r="J61" s="30"/>
      <c r="K61" s="1"/>
    </row>
    <row r="62" spans="1:11" ht="15" customHeight="1" x14ac:dyDescent="0.25">
      <c r="A62" s="89">
        <v>2</v>
      </c>
      <c r="B62" s="486" t="s">
        <v>228</v>
      </c>
      <c r="C62" s="486"/>
      <c r="D62" s="486"/>
      <c r="E62" s="486"/>
      <c r="F62" s="486"/>
      <c r="G62" s="65"/>
      <c r="H62" s="30"/>
      <c r="I62" s="30"/>
      <c r="J62" s="30"/>
      <c r="K62" s="1"/>
    </row>
    <row r="63" spans="1:11" ht="15" customHeight="1" x14ac:dyDescent="0.25">
      <c r="A63" s="74"/>
      <c r="B63" s="49"/>
      <c r="C63" s="83" t="s">
        <v>67</v>
      </c>
      <c r="D63" s="83"/>
      <c r="E63" s="83" t="s">
        <v>68</v>
      </c>
      <c r="F63" s="49"/>
      <c r="G63" s="85"/>
      <c r="H63" s="30"/>
      <c r="I63" s="30"/>
      <c r="J63" s="30"/>
      <c r="K63" s="1"/>
    </row>
    <row r="64" spans="1:11" ht="15" customHeight="1" x14ac:dyDescent="0.25">
      <c r="A64" s="89"/>
      <c r="B64" s="121"/>
      <c r="C64" s="242" t="str">
        <f>""</f>
        <v/>
      </c>
      <c r="D64" s="85"/>
      <c r="E64" s="243" t="str">
        <f>""</f>
        <v/>
      </c>
      <c r="F64" s="120"/>
      <c r="G64" s="120"/>
      <c r="H64" s="30"/>
      <c r="I64" s="30"/>
      <c r="J64" s="30"/>
      <c r="K64" s="1"/>
    </row>
    <row r="65" spans="1:11" ht="15" customHeight="1" x14ac:dyDescent="0.25">
      <c r="A65" s="89"/>
      <c r="B65" s="121"/>
      <c r="C65" s="120"/>
      <c r="D65" s="120"/>
      <c r="E65" s="120"/>
      <c r="F65" s="120"/>
      <c r="G65" s="120"/>
      <c r="H65" s="30"/>
      <c r="I65" s="30"/>
      <c r="J65" s="30"/>
      <c r="K65" s="1"/>
    </row>
    <row r="66" spans="1:11" ht="15" customHeight="1" x14ac:dyDescent="0.25">
      <c r="A66" s="89"/>
      <c r="B66" s="481" t="str">
        <f>""</f>
        <v/>
      </c>
      <c r="C66" s="482"/>
      <c r="D66" s="482"/>
      <c r="E66" s="482"/>
      <c r="F66" s="482"/>
      <c r="G66" s="483"/>
      <c r="H66" s="30"/>
      <c r="I66" s="30"/>
      <c r="J66" s="30"/>
      <c r="K66" s="1"/>
    </row>
    <row r="67" spans="1:11" ht="15" customHeight="1" x14ac:dyDescent="0.25">
      <c r="A67" s="119"/>
      <c r="B67" s="26"/>
      <c r="C67" s="24"/>
      <c r="D67" s="26"/>
      <c r="E67" s="26"/>
      <c r="F67" s="26"/>
      <c r="G67" s="26"/>
      <c r="H67" s="11"/>
      <c r="I67" s="11"/>
      <c r="J67" s="11"/>
      <c r="K67" s="1"/>
    </row>
    <row r="68" spans="1:11" ht="15" customHeight="1" x14ac:dyDescent="0.25">
      <c r="A68" s="89">
        <v>3</v>
      </c>
      <c r="B68" s="486" t="s">
        <v>109</v>
      </c>
      <c r="C68" s="486"/>
      <c r="D68" s="486"/>
      <c r="E68" s="486"/>
      <c r="F68" s="486"/>
      <c r="G68" s="486"/>
      <c r="H68" s="11"/>
      <c r="I68" s="11"/>
      <c r="J68" s="11"/>
      <c r="K68" s="1"/>
    </row>
    <row r="69" spans="1:11" ht="15" customHeight="1" x14ac:dyDescent="0.25">
      <c r="A69" s="89"/>
      <c r="B69" s="49"/>
      <c r="C69" s="86"/>
      <c r="D69" s="49"/>
      <c r="E69" s="49"/>
      <c r="F69" s="49"/>
      <c r="G69" s="49"/>
      <c r="H69" s="11"/>
      <c r="I69" s="11"/>
      <c r="J69" s="11"/>
      <c r="K69" s="1"/>
    </row>
    <row r="70" spans="1:11" ht="15" customHeight="1" x14ac:dyDescent="0.25">
      <c r="A70" s="89"/>
      <c r="B70" s="66" t="s">
        <v>56</v>
      </c>
      <c r="C70" s="66" t="s">
        <v>57</v>
      </c>
      <c r="D70" s="499" t="s">
        <v>254</v>
      </c>
      <c r="E70" s="500"/>
      <c r="F70" s="67" t="s">
        <v>255</v>
      </c>
      <c r="G70" s="68"/>
      <c r="H70" s="17"/>
      <c r="I70" s="17"/>
      <c r="J70" s="16"/>
      <c r="K70" s="1"/>
    </row>
    <row r="71" spans="1:11" ht="15" customHeight="1" x14ac:dyDescent="0.25">
      <c r="A71" s="89"/>
      <c r="B71" s="69">
        <v>2007</v>
      </c>
      <c r="C71" s="244"/>
      <c r="D71" s="479"/>
      <c r="E71" s="480"/>
      <c r="F71" s="288">
        <f>IF(D71&gt;0,C71/D71,0)</f>
        <v>0</v>
      </c>
      <c r="G71" s="49"/>
      <c r="H71" s="12"/>
      <c r="I71" s="12"/>
      <c r="J71" s="11"/>
      <c r="K71" s="1"/>
    </row>
    <row r="72" spans="1:11" ht="15" customHeight="1" x14ac:dyDescent="0.25">
      <c r="A72" s="89"/>
      <c r="B72" s="69">
        <v>2006</v>
      </c>
      <c r="C72" s="244"/>
      <c r="D72" s="479"/>
      <c r="E72" s="480"/>
      <c r="F72" s="288">
        <f>IF(D72&gt;0,C72/D72,0)</f>
        <v>0</v>
      </c>
      <c r="G72" s="49"/>
      <c r="H72" s="12"/>
      <c r="I72" s="12"/>
      <c r="J72" s="11"/>
      <c r="K72" s="1"/>
    </row>
    <row r="73" spans="1:11" ht="15" customHeight="1" x14ac:dyDescent="0.25">
      <c r="A73" s="89"/>
      <c r="B73" s="69">
        <v>2005</v>
      </c>
      <c r="C73" s="244"/>
      <c r="D73" s="479"/>
      <c r="E73" s="480"/>
      <c r="F73" s="288">
        <f>IF(D73&gt;0,C73/D73,0)</f>
        <v>0</v>
      </c>
      <c r="G73" s="49"/>
      <c r="H73" s="12"/>
      <c r="I73" s="12"/>
      <c r="J73" s="11"/>
      <c r="K73" s="1"/>
    </row>
    <row r="74" spans="1:11" ht="15" customHeight="1" x14ac:dyDescent="0.25">
      <c r="A74" s="89"/>
      <c r="B74" s="49"/>
      <c r="C74" s="86"/>
      <c r="D74" s="49"/>
      <c r="E74" s="49"/>
      <c r="F74" s="49"/>
      <c r="G74" s="49"/>
      <c r="H74" s="11"/>
      <c r="I74" s="11"/>
      <c r="J74" s="11"/>
      <c r="K74" s="1"/>
    </row>
    <row r="75" spans="1:11" ht="30" customHeight="1" x14ac:dyDescent="0.25">
      <c r="A75" s="89"/>
      <c r="B75" s="417" t="s">
        <v>58</v>
      </c>
      <c r="C75" s="417"/>
      <c r="D75" s="417"/>
      <c r="E75" s="417"/>
      <c r="F75" s="417"/>
      <c r="G75" s="417"/>
      <c r="H75" s="28"/>
      <c r="I75" s="28"/>
      <c r="K75" s="1"/>
    </row>
    <row r="76" spans="1:11" ht="15" customHeight="1" x14ac:dyDescent="0.25">
      <c r="A76" s="89"/>
      <c r="B76" s="486" t="s">
        <v>59</v>
      </c>
      <c r="C76" s="486"/>
      <c r="D76" s="486"/>
      <c r="E76" s="486"/>
      <c r="F76" s="51"/>
      <c r="G76" s="51"/>
      <c r="H76" s="28"/>
      <c r="I76" s="28"/>
      <c r="K76" s="1"/>
    </row>
    <row r="77" spans="1:11" ht="15" customHeight="1" thickBot="1" x14ac:dyDescent="0.3">
      <c r="A77" s="89"/>
      <c r="B77" s="49"/>
      <c r="C77" s="86"/>
      <c r="D77" s="49"/>
      <c r="E77" s="49"/>
      <c r="F77" s="49"/>
      <c r="G77" s="49"/>
      <c r="H77" s="11"/>
      <c r="I77" s="11"/>
      <c r="J77" s="11"/>
      <c r="K77" s="1"/>
    </row>
    <row r="78" spans="1:11" s="219" customFormat="1" ht="17.100000000000001" customHeight="1" thickBot="1" x14ac:dyDescent="0.35">
      <c r="A78" s="309" t="s">
        <v>124</v>
      </c>
      <c r="B78" s="484" t="s">
        <v>111</v>
      </c>
      <c r="C78" s="484"/>
      <c r="D78" s="484"/>
      <c r="E78" s="484"/>
      <c r="F78" s="484"/>
      <c r="G78" s="485"/>
      <c r="H78" s="308"/>
      <c r="I78" s="308"/>
      <c r="J78" s="308"/>
      <c r="K78" s="140"/>
    </row>
    <row r="79" spans="1:11" ht="15" customHeight="1" x14ac:dyDescent="0.25">
      <c r="A79" s="89"/>
      <c r="B79" s="86"/>
      <c r="C79" s="49"/>
      <c r="D79" s="49"/>
      <c r="E79" s="49"/>
      <c r="F79" s="49"/>
      <c r="G79" s="49"/>
      <c r="H79" s="11"/>
      <c r="I79" s="11"/>
      <c r="J79" s="11"/>
      <c r="K79" s="1"/>
    </row>
    <row r="80" spans="1:11" ht="30" customHeight="1" x14ac:dyDescent="0.25">
      <c r="A80" s="89">
        <v>4</v>
      </c>
      <c r="B80" s="417" t="s">
        <v>256</v>
      </c>
      <c r="C80" s="417"/>
      <c r="D80" s="417"/>
      <c r="E80" s="417"/>
      <c r="F80" s="417"/>
      <c r="G80" s="417"/>
      <c r="H80" s="33"/>
      <c r="I80" s="33"/>
      <c r="J80" s="33"/>
      <c r="K80" s="1"/>
    </row>
    <row r="81" spans="1:11" ht="15" customHeight="1" x14ac:dyDescent="0.25">
      <c r="A81" s="89"/>
      <c r="B81" s="121"/>
      <c r="C81" s="120"/>
      <c r="D81" s="120"/>
      <c r="E81" s="120"/>
      <c r="F81" s="120"/>
      <c r="G81" s="120"/>
      <c r="H81" s="2"/>
      <c r="I81" s="2"/>
      <c r="J81" s="2"/>
      <c r="K81" s="1"/>
    </row>
    <row r="82" spans="1:11" ht="45" customHeight="1" x14ac:dyDescent="0.25">
      <c r="A82" s="89"/>
      <c r="B82" s="477" t="s">
        <v>60</v>
      </c>
      <c r="C82" s="478"/>
      <c r="D82" s="477" t="s">
        <v>61</v>
      </c>
      <c r="E82" s="478"/>
      <c r="F82" s="70" t="s">
        <v>182</v>
      </c>
      <c r="G82" s="49"/>
      <c r="H82" s="12"/>
      <c r="I82" s="12"/>
      <c r="J82" s="8"/>
      <c r="K82" s="1"/>
    </row>
    <row r="83" spans="1:11" ht="15" customHeight="1" x14ac:dyDescent="0.25">
      <c r="A83" s="89"/>
      <c r="B83" s="492" t="str">
        <f>""</f>
        <v/>
      </c>
      <c r="C83" s="493"/>
      <c r="D83" s="479" t="str">
        <f>""</f>
        <v/>
      </c>
      <c r="E83" s="480"/>
      <c r="F83" s="244" t="str">
        <f>""</f>
        <v/>
      </c>
      <c r="G83" s="109"/>
      <c r="H83" s="29"/>
      <c r="I83" s="29"/>
      <c r="J83" s="29"/>
      <c r="K83" s="1"/>
    </row>
    <row r="84" spans="1:11" ht="15" customHeight="1" x14ac:dyDescent="0.25">
      <c r="A84" s="89"/>
      <c r="B84" s="492" t="str">
        <f>""</f>
        <v/>
      </c>
      <c r="C84" s="493"/>
      <c r="D84" s="479" t="str">
        <f>""</f>
        <v/>
      </c>
      <c r="E84" s="480"/>
      <c r="F84" s="244" t="str">
        <f>""</f>
        <v/>
      </c>
      <c r="G84" s="109"/>
      <c r="H84" s="29"/>
      <c r="I84" s="29"/>
      <c r="J84" s="29"/>
      <c r="K84" s="1"/>
    </row>
    <row r="85" spans="1:11" ht="15" customHeight="1" x14ac:dyDescent="0.25">
      <c r="A85" s="89"/>
      <c r="B85" s="492" t="str">
        <f>""</f>
        <v/>
      </c>
      <c r="C85" s="493"/>
      <c r="D85" s="479" t="str">
        <f>""</f>
        <v/>
      </c>
      <c r="E85" s="480"/>
      <c r="F85" s="244" t="str">
        <f>""</f>
        <v/>
      </c>
      <c r="G85" s="109"/>
      <c r="H85" s="29"/>
      <c r="I85" s="29"/>
      <c r="J85" s="29"/>
      <c r="K85" s="1"/>
    </row>
    <row r="86" spans="1:11" ht="15" customHeight="1" x14ac:dyDescent="0.25">
      <c r="A86" s="89"/>
      <c r="B86" s="492" t="str">
        <f>""</f>
        <v/>
      </c>
      <c r="C86" s="493"/>
      <c r="D86" s="479" t="str">
        <f>""</f>
        <v/>
      </c>
      <c r="E86" s="480"/>
      <c r="F86" s="244" t="str">
        <f>""</f>
        <v/>
      </c>
      <c r="G86" s="109"/>
      <c r="H86" s="29"/>
      <c r="I86" s="29"/>
      <c r="J86" s="29"/>
      <c r="K86" s="1"/>
    </row>
    <row r="87" spans="1:11" ht="15" customHeight="1" x14ac:dyDescent="0.25">
      <c r="A87" s="89"/>
      <c r="B87" s="492" t="str">
        <f>""</f>
        <v/>
      </c>
      <c r="C87" s="493"/>
      <c r="D87" s="479" t="str">
        <f>""</f>
        <v/>
      </c>
      <c r="E87" s="480"/>
      <c r="F87" s="244" t="str">
        <f>""</f>
        <v/>
      </c>
      <c r="G87" s="109"/>
      <c r="H87" s="29"/>
      <c r="I87" s="29"/>
      <c r="J87" s="29"/>
      <c r="K87" s="1"/>
    </row>
    <row r="88" spans="1:11" ht="15" customHeight="1" x14ac:dyDescent="0.25">
      <c r="A88" s="89"/>
      <c r="B88" s="486" t="s">
        <v>62</v>
      </c>
      <c r="C88" s="486"/>
      <c r="D88" s="486"/>
      <c r="E88" s="486"/>
      <c r="F88" s="486"/>
      <c r="G88" s="486"/>
      <c r="H88" s="11"/>
      <c r="I88" s="11"/>
      <c r="J88" s="11"/>
      <c r="K88" s="1"/>
    </row>
    <row r="89" spans="1:11" ht="15" customHeight="1" x14ac:dyDescent="0.25">
      <c r="A89" s="89"/>
      <c r="B89" s="486" t="s">
        <v>183</v>
      </c>
      <c r="C89" s="486"/>
      <c r="D89" s="486"/>
      <c r="E89" s="486"/>
      <c r="F89" s="486"/>
      <c r="G89" s="486"/>
      <c r="H89" s="11"/>
      <c r="I89" s="11"/>
      <c r="J89" s="11"/>
      <c r="K89" s="1"/>
    </row>
    <row r="90" spans="1:11" ht="15" customHeight="1" x14ac:dyDescent="0.25">
      <c r="A90" s="89"/>
      <c r="B90" s="86"/>
      <c r="C90" s="49"/>
      <c r="D90" s="49"/>
      <c r="E90" s="49"/>
      <c r="F90" s="49"/>
      <c r="G90" s="49"/>
      <c r="H90" s="11"/>
      <c r="I90" s="11"/>
      <c r="J90" s="11"/>
      <c r="K90" s="1"/>
    </row>
    <row r="91" spans="1:11" ht="15" customHeight="1" x14ac:dyDescent="0.25">
      <c r="A91" s="89"/>
      <c r="B91" s="481" t="str">
        <f>""</f>
        <v/>
      </c>
      <c r="C91" s="482"/>
      <c r="D91" s="482"/>
      <c r="E91" s="482"/>
      <c r="F91" s="482"/>
      <c r="G91" s="483"/>
      <c r="H91" s="30"/>
      <c r="I91" s="30"/>
      <c r="J91" s="30"/>
      <c r="K91" s="1"/>
    </row>
    <row r="92" spans="1:11" ht="15" customHeight="1" x14ac:dyDescent="0.25">
      <c r="A92" s="89"/>
      <c r="B92" s="86"/>
      <c r="C92" s="86"/>
      <c r="D92" s="83"/>
      <c r="E92" s="83"/>
      <c r="F92" s="83"/>
      <c r="G92" s="83"/>
      <c r="H92" s="8"/>
      <c r="I92" s="8"/>
      <c r="J92" s="19"/>
      <c r="K92" s="1"/>
    </row>
    <row r="93" spans="1:11" ht="15" customHeight="1" x14ac:dyDescent="0.25">
      <c r="A93" s="89">
        <v>5</v>
      </c>
      <c r="B93" s="486" t="s">
        <v>215</v>
      </c>
      <c r="C93" s="496"/>
      <c r="D93" s="497" t="str">
        <f>""</f>
        <v/>
      </c>
      <c r="E93" s="498"/>
      <c r="F93" s="49"/>
      <c r="G93" s="49"/>
      <c r="H93" s="6"/>
      <c r="I93" s="22"/>
      <c r="J93" s="19"/>
      <c r="K93" s="1"/>
    </row>
    <row r="94" spans="1:11" ht="15" customHeight="1" x14ac:dyDescent="0.25">
      <c r="A94" s="89"/>
      <c r="B94" s="486" t="s">
        <v>214</v>
      </c>
      <c r="C94" s="486"/>
      <c r="D94" s="486"/>
      <c r="E94" s="49"/>
      <c r="F94" s="49"/>
      <c r="G94" s="85"/>
      <c r="H94" s="6"/>
      <c r="I94" s="6"/>
      <c r="J94" s="19"/>
      <c r="K94" s="1"/>
    </row>
    <row r="95" spans="1:11" ht="15" customHeight="1" x14ac:dyDescent="0.25">
      <c r="A95" s="89"/>
      <c r="B95" s="51"/>
      <c r="C95" s="83" t="s">
        <v>67</v>
      </c>
      <c r="D95" s="83"/>
      <c r="E95" s="83" t="s">
        <v>68</v>
      </c>
      <c r="F95" s="51"/>
      <c r="G95" s="85"/>
      <c r="H95" s="6"/>
      <c r="I95" s="6"/>
      <c r="J95" s="19"/>
      <c r="K95" s="1"/>
    </row>
    <row r="96" spans="1:11" ht="15" customHeight="1" x14ac:dyDescent="0.25">
      <c r="A96" s="89"/>
      <c r="B96" s="51"/>
      <c r="C96" s="242" t="str">
        <f>""</f>
        <v/>
      </c>
      <c r="D96" s="85"/>
      <c r="E96" s="242" t="str">
        <f>""</f>
        <v/>
      </c>
      <c r="F96" s="51"/>
      <c r="G96" s="85"/>
      <c r="H96" s="6"/>
      <c r="I96" s="6"/>
      <c r="J96" s="19"/>
      <c r="K96" s="1"/>
    </row>
    <row r="97" spans="1:11" ht="15" customHeight="1" x14ac:dyDescent="0.25">
      <c r="A97" s="89"/>
      <c r="B97" s="136"/>
      <c r="C97" s="136"/>
      <c r="D97" s="136"/>
      <c r="E97" s="136"/>
      <c r="F97" s="136"/>
      <c r="G97" s="136"/>
      <c r="H97" s="19"/>
      <c r="I97" s="19"/>
      <c r="J97" s="19"/>
      <c r="K97" s="1"/>
    </row>
    <row r="98" spans="1:11" ht="15" customHeight="1" x14ac:dyDescent="0.25">
      <c r="A98" s="89"/>
      <c r="B98" s="481" t="str">
        <f>""</f>
        <v/>
      </c>
      <c r="C98" s="482"/>
      <c r="D98" s="482"/>
      <c r="E98" s="482"/>
      <c r="F98" s="482"/>
      <c r="G98" s="483"/>
      <c r="H98" s="31"/>
      <c r="I98" s="31"/>
      <c r="J98" s="31"/>
      <c r="K98" s="1"/>
    </row>
    <row r="99" spans="1:11" ht="15" customHeight="1" x14ac:dyDescent="0.25">
      <c r="A99" s="89"/>
      <c r="B99" s="86"/>
      <c r="C99" s="86"/>
      <c r="D99" s="83"/>
      <c r="E99" s="83"/>
      <c r="F99" s="83"/>
      <c r="G99" s="83"/>
      <c r="H99" s="8"/>
      <c r="I99" s="8"/>
      <c r="J99" s="11"/>
      <c r="K99" s="1"/>
    </row>
    <row r="100" spans="1:11" ht="15" customHeight="1" x14ac:dyDescent="0.25">
      <c r="A100" s="89">
        <v>6</v>
      </c>
      <c r="B100" s="486" t="s">
        <v>112</v>
      </c>
      <c r="C100" s="486"/>
      <c r="D100" s="486"/>
      <c r="E100" s="486"/>
      <c r="F100" s="486"/>
      <c r="G100" s="65"/>
      <c r="H100" s="6"/>
      <c r="I100" s="22"/>
      <c r="J100" s="11"/>
      <c r="K100" s="1"/>
    </row>
    <row r="101" spans="1:11" ht="15" customHeight="1" x14ac:dyDescent="0.25">
      <c r="A101" s="89"/>
      <c r="B101" s="49"/>
      <c r="C101" s="83" t="s">
        <v>67</v>
      </c>
      <c r="D101" s="83"/>
      <c r="E101" s="83" t="s">
        <v>68</v>
      </c>
      <c r="F101" s="49"/>
      <c r="G101" s="85"/>
      <c r="H101" s="6"/>
      <c r="I101" s="6"/>
      <c r="J101" s="11"/>
      <c r="K101" s="1"/>
    </row>
    <row r="102" spans="1:11" ht="15" customHeight="1" x14ac:dyDescent="0.25">
      <c r="A102" s="89"/>
      <c r="B102" s="121"/>
      <c r="C102" s="242" t="str">
        <f>""</f>
        <v/>
      </c>
      <c r="D102" s="85"/>
      <c r="E102" s="243" t="str">
        <f>""</f>
        <v/>
      </c>
      <c r="F102" s="120"/>
      <c r="G102" s="120"/>
      <c r="H102" s="2"/>
      <c r="I102" s="2"/>
      <c r="J102" s="2"/>
      <c r="K102" s="1"/>
    </row>
    <row r="103" spans="1:11" ht="15" customHeight="1" x14ac:dyDescent="0.25">
      <c r="A103" s="89"/>
      <c r="B103" s="121"/>
      <c r="C103" s="120"/>
      <c r="D103" s="120"/>
      <c r="E103" s="120"/>
      <c r="F103" s="120"/>
      <c r="G103" s="120"/>
      <c r="H103" s="2"/>
      <c r="I103" s="2"/>
      <c r="J103" s="2"/>
      <c r="K103" s="1"/>
    </row>
    <row r="104" spans="1:11" ht="15" customHeight="1" x14ac:dyDescent="0.25">
      <c r="A104" s="89"/>
      <c r="B104" s="481" t="str">
        <f>""</f>
        <v/>
      </c>
      <c r="C104" s="482"/>
      <c r="D104" s="482"/>
      <c r="E104" s="482"/>
      <c r="F104" s="482"/>
      <c r="G104" s="483"/>
      <c r="H104" s="32"/>
      <c r="I104" s="32"/>
      <c r="J104" s="32"/>
      <c r="K104" s="1"/>
    </row>
    <row r="105" spans="1:11" ht="15" customHeight="1" x14ac:dyDescent="0.25">
      <c r="A105" s="89"/>
      <c r="B105" s="121"/>
      <c r="C105" s="120"/>
      <c r="D105" s="120"/>
      <c r="E105" s="120"/>
      <c r="F105" s="120"/>
      <c r="G105" s="120"/>
      <c r="H105" s="2"/>
      <c r="I105" s="2"/>
      <c r="J105" s="2"/>
      <c r="K105" s="1"/>
    </row>
    <row r="106" spans="1:11" ht="15" customHeight="1" x14ac:dyDescent="0.25">
      <c r="A106" s="89">
        <v>7</v>
      </c>
      <c r="B106" s="486" t="s">
        <v>113</v>
      </c>
      <c r="C106" s="486"/>
      <c r="D106" s="486"/>
      <c r="E106" s="486"/>
      <c r="F106" s="486"/>
      <c r="G106" s="486"/>
      <c r="H106" s="11"/>
      <c r="I106" s="11"/>
      <c r="J106" s="11"/>
      <c r="K106" s="1"/>
    </row>
    <row r="107" spans="1:11" ht="15" customHeight="1" x14ac:dyDescent="0.25">
      <c r="A107" s="89"/>
      <c r="B107" s="70" t="s">
        <v>63</v>
      </c>
      <c r="C107" s="71" t="s">
        <v>64</v>
      </c>
      <c r="D107" s="477" t="s">
        <v>65</v>
      </c>
      <c r="E107" s="478"/>
      <c r="F107" s="70" t="s">
        <v>66</v>
      </c>
      <c r="G107" s="137"/>
      <c r="H107" s="12"/>
      <c r="I107" s="12"/>
      <c r="J107" s="8"/>
      <c r="K107" s="1"/>
    </row>
    <row r="108" spans="1:11" ht="15" customHeight="1" x14ac:dyDescent="0.25">
      <c r="A108" s="89"/>
      <c r="B108" s="245" t="str">
        <f>""</f>
        <v/>
      </c>
      <c r="C108" s="231" t="str">
        <f>""</f>
        <v/>
      </c>
      <c r="D108" s="479" t="str">
        <f>""</f>
        <v/>
      </c>
      <c r="E108" s="480"/>
      <c r="F108" s="244" t="str">
        <f>""</f>
        <v/>
      </c>
      <c r="G108" s="138"/>
      <c r="H108" s="29"/>
      <c r="I108" s="29"/>
      <c r="J108" s="29"/>
      <c r="K108" s="1"/>
    </row>
    <row r="109" spans="1:11" ht="15" customHeight="1" x14ac:dyDescent="0.25">
      <c r="A109" s="89"/>
      <c r="B109" s="245" t="str">
        <f>""</f>
        <v/>
      </c>
      <c r="C109" s="231" t="str">
        <f>""</f>
        <v/>
      </c>
      <c r="D109" s="479" t="str">
        <f>""</f>
        <v/>
      </c>
      <c r="E109" s="480"/>
      <c r="F109" s="244" t="str">
        <f>""</f>
        <v/>
      </c>
      <c r="G109" s="138"/>
      <c r="H109" s="29"/>
      <c r="I109" s="29"/>
      <c r="J109" s="29"/>
      <c r="K109" s="1"/>
    </row>
    <row r="110" spans="1:11" ht="15" customHeight="1" x14ac:dyDescent="0.25">
      <c r="A110" s="89"/>
      <c r="B110" s="245" t="str">
        <f>""</f>
        <v/>
      </c>
      <c r="C110" s="231" t="str">
        <f>""</f>
        <v/>
      </c>
      <c r="D110" s="479" t="str">
        <f>""</f>
        <v/>
      </c>
      <c r="E110" s="480"/>
      <c r="F110" s="244" t="str">
        <f>""</f>
        <v/>
      </c>
      <c r="G110" s="138"/>
      <c r="H110" s="29"/>
      <c r="I110" s="29"/>
      <c r="J110" s="29"/>
      <c r="K110" s="1"/>
    </row>
    <row r="111" spans="1:11" ht="15" customHeight="1" x14ac:dyDescent="0.25">
      <c r="A111" s="89"/>
      <c r="B111" s="245" t="str">
        <f>""</f>
        <v/>
      </c>
      <c r="C111" s="231" t="str">
        <f>""</f>
        <v/>
      </c>
      <c r="D111" s="479" t="str">
        <f>""</f>
        <v/>
      </c>
      <c r="E111" s="480"/>
      <c r="F111" s="244" t="str">
        <f>""</f>
        <v/>
      </c>
      <c r="G111" s="138"/>
      <c r="H111" s="29"/>
      <c r="I111" s="29"/>
      <c r="J111" s="29"/>
      <c r="K111" s="1"/>
    </row>
    <row r="112" spans="1:11" ht="15" customHeight="1" x14ac:dyDescent="0.25">
      <c r="A112" s="89"/>
      <c r="B112" s="245" t="str">
        <f>""</f>
        <v/>
      </c>
      <c r="C112" s="231" t="str">
        <f>""</f>
        <v/>
      </c>
      <c r="D112" s="479" t="str">
        <f>""</f>
        <v/>
      </c>
      <c r="E112" s="480"/>
      <c r="F112" s="244" t="str">
        <f>""</f>
        <v/>
      </c>
      <c r="G112" s="138"/>
      <c r="H112" s="29"/>
      <c r="I112" s="29"/>
      <c r="J112" s="29"/>
      <c r="K112" s="1"/>
    </row>
    <row r="113" spans="1:11" ht="15" customHeight="1" x14ac:dyDescent="0.25">
      <c r="A113" s="89"/>
      <c r="B113" s="245" t="str">
        <f>""</f>
        <v/>
      </c>
      <c r="C113" s="231" t="str">
        <f>""</f>
        <v/>
      </c>
      <c r="D113" s="479" t="str">
        <f>""</f>
        <v/>
      </c>
      <c r="E113" s="480"/>
      <c r="F113" s="244" t="str">
        <f>""</f>
        <v/>
      </c>
      <c r="G113" s="138"/>
      <c r="H113" s="29"/>
      <c r="I113" s="29"/>
      <c r="J113" s="29"/>
      <c r="K113" s="1"/>
    </row>
    <row r="114" spans="1:11" ht="15" customHeight="1" x14ac:dyDescent="0.25">
      <c r="A114" s="89"/>
      <c r="B114" s="245" t="str">
        <f>""</f>
        <v/>
      </c>
      <c r="C114" s="231" t="str">
        <f>""</f>
        <v/>
      </c>
      <c r="D114" s="479" t="str">
        <f>""</f>
        <v/>
      </c>
      <c r="E114" s="480"/>
      <c r="F114" s="244" t="str">
        <f>""</f>
        <v/>
      </c>
      <c r="G114" s="138"/>
      <c r="H114" s="29"/>
      <c r="I114" s="29"/>
      <c r="J114" s="29"/>
      <c r="K114" s="1"/>
    </row>
    <row r="115" spans="1:11" ht="15" customHeight="1" x14ac:dyDescent="0.25">
      <c r="A115" s="89"/>
      <c r="B115" s="86"/>
      <c r="C115" s="49"/>
      <c r="D115" s="49"/>
      <c r="E115" s="49"/>
      <c r="F115" s="49"/>
      <c r="G115" s="49"/>
      <c r="H115" s="11"/>
      <c r="I115" s="11"/>
      <c r="J115" s="11"/>
      <c r="K115" s="1"/>
    </row>
    <row r="116" spans="1:11" ht="15" customHeight="1" x14ac:dyDescent="0.25">
      <c r="A116" s="89"/>
      <c r="B116" s="481" t="str">
        <f>""</f>
        <v/>
      </c>
      <c r="C116" s="482"/>
      <c r="D116" s="482"/>
      <c r="E116" s="482"/>
      <c r="F116" s="482"/>
      <c r="G116" s="483"/>
      <c r="H116" s="30"/>
      <c r="I116" s="30"/>
      <c r="J116" s="30"/>
      <c r="K116" s="1"/>
    </row>
    <row r="117" spans="1:11" ht="15" customHeight="1" x14ac:dyDescent="0.25">
      <c r="A117" s="89"/>
      <c r="B117" s="86"/>
      <c r="C117" s="86"/>
      <c r="D117" s="83"/>
      <c r="E117" s="83"/>
      <c r="F117" s="83"/>
      <c r="G117" s="83"/>
      <c r="H117" s="8"/>
      <c r="I117" s="8"/>
      <c r="J117" s="19"/>
      <c r="K117" s="1"/>
    </row>
    <row r="118" spans="1:11" ht="15" customHeight="1" x14ac:dyDescent="0.25">
      <c r="A118" s="74" t="s">
        <v>395</v>
      </c>
      <c r="B118" s="486" t="s">
        <v>114</v>
      </c>
      <c r="C118" s="486"/>
      <c r="D118" s="486"/>
      <c r="E118" s="486"/>
      <c r="F118" s="486"/>
      <c r="G118" s="65"/>
      <c r="H118" s="6"/>
      <c r="I118" s="22"/>
      <c r="J118" s="3"/>
      <c r="K118" s="1"/>
    </row>
    <row r="119" spans="1:11" ht="15" customHeight="1" x14ac:dyDescent="0.25">
      <c r="A119" s="74"/>
      <c r="B119" s="51"/>
      <c r="C119" s="83" t="s">
        <v>67</v>
      </c>
      <c r="D119" s="83"/>
      <c r="E119" s="83" t="s">
        <v>68</v>
      </c>
      <c r="F119" s="51"/>
      <c r="G119" s="83" t="s">
        <v>106</v>
      </c>
      <c r="H119" s="6"/>
      <c r="I119" s="22"/>
      <c r="J119" s="3"/>
      <c r="K119" s="1"/>
    </row>
    <row r="120" spans="1:11" ht="15" customHeight="1" x14ac:dyDescent="0.25">
      <c r="A120" s="89"/>
      <c r="B120" s="49"/>
      <c r="C120" s="242" t="str">
        <f>""</f>
        <v/>
      </c>
      <c r="D120" s="85"/>
      <c r="E120" s="242" t="str">
        <f>""</f>
        <v/>
      </c>
      <c r="F120" s="49"/>
      <c r="G120" s="242" t="str">
        <f>""</f>
        <v/>
      </c>
      <c r="H120" s="6"/>
      <c r="I120" s="6"/>
      <c r="J120" s="3"/>
      <c r="K120" s="1"/>
    </row>
    <row r="121" spans="1:11" ht="15" customHeight="1" x14ac:dyDescent="0.25">
      <c r="A121" s="89"/>
      <c r="B121" s="51"/>
      <c r="C121" s="51"/>
      <c r="D121" s="51"/>
      <c r="E121" s="51"/>
      <c r="F121" s="51"/>
      <c r="G121" s="49"/>
      <c r="H121" s="11"/>
      <c r="I121" s="11"/>
      <c r="J121" s="3"/>
      <c r="K121" s="1"/>
    </row>
    <row r="122" spans="1:11" ht="15" customHeight="1" x14ac:dyDescent="0.25">
      <c r="A122" s="89"/>
      <c r="B122" s="481" t="str">
        <f>""</f>
        <v/>
      </c>
      <c r="C122" s="482"/>
      <c r="D122" s="482"/>
      <c r="E122" s="482"/>
      <c r="F122" s="482"/>
      <c r="G122" s="483"/>
      <c r="H122" s="30"/>
      <c r="I122" s="30"/>
      <c r="J122" s="30"/>
      <c r="K122" s="1"/>
    </row>
    <row r="123" spans="1:11" ht="15" customHeight="1" thickBot="1" x14ac:dyDescent="0.3">
      <c r="A123" s="89"/>
      <c r="B123" s="51"/>
      <c r="C123" s="51"/>
      <c r="D123" s="51"/>
      <c r="E123" s="51"/>
      <c r="F123" s="51"/>
      <c r="G123" s="49"/>
      <c r="H123" s="11"/>
      <c r="I123" s="11"/>
      <c r="J123" s="3"/>
      <c r="K123" s="1"/>
    </row>
    <row r="124" spans="1:11" s="219" customFormat="1" ht="17.100000000000001" customHeight="1" thickBot="1" x14ac:dyDescent="0.35">
      <c r="A124" s="310" t="s">
        <v>125</v>
      </c>
      <c r="B124" s="484" t="s">
        <v>115</v>
      </c>
      <c r="C124" s="484"/>
      <c r="D124" s="484"/>
      <c r="E124" s="484"/>
      <c r="F124" s="484"/>
      <c r="G124" s="485"/>
      <c r="H124" s="308"/>
      <c r="I124" s="308"/>
      <c r="J124" s="308"/>
      <c r="K124" s="311"/>
    </row>
    <row r="125" spans="1:11" ht="15" customHeight="1" x14ac:dyDescent="0.25">
      <c r="A125" s="89"/>
      <c r="B125" s="86"/>
      <c r="C125" s="86"/>
      <c r="D125" s="83"/>
      <c r="E125" s="83"/>
      <c r="F125" s="83"/>
      <c r="G125" s="83"/>
      <c r="H125" s="8"/>
      <c r="I125" s="8"/>
      <c r="J125" s="18"/>
      <c r="K125" s="5"/>
    </row>
    <row r="126" spans="1:11" ht="15" customHeight="1" x14ac:dyDescent="0.25">
      <c r="A126" s="294">
        <v>9</v>
      </c>
      <c r="B126" s="486" t="s">
        <v>163</v>
      </c>
      <c r="C126" s="486"/>
      <c r="D126" s="486"/>
      <c r="E126" s="486"/>
      <c r="F126" s="486"/>
      <c r="G126" s="65"/>
      <c r="H126" s="6"/>
      <c r="I126" s="22"/>
      <c r="J126" s="18"/>
      <c r="K126" s="5"/>
    </row>
    <row r="127" spans="1:11" ht="15" customHeight="1" x14ac:dyDescent="0.25">
      <c r="A127" s="89"/>
      <c r="B127" s="49"/>
      <c r="C127" s="49"/>
      <c r="D127" s="49"/>
      <c r="E127" s="83"/>
      <c r="F127" s="83"/>
      <c r="G127" s="83"/>
      <c r="I127" s="8"/>
      <c r="J127" s="18"/>
      <c r="K127" s="5"/>
    </row>
    <row r="128" spans="1:11" ht="28.5" customHeight="1" x14ac:dyDescent="0.25">
      <c r="A128" s="89"/>
      <c r="B128" s="477" t="s">
        <v>242</v>
      </c>
      <c r="C128" s="478"/>
      <c r="D128" s="477" t="s">
        <v>184</v>
      </c>
      <c r="E128" s="478"/>
      <c r="F128" s="70" t="s">
        <v>283</v>
      </c>
      <c r="G128" s="101"/>
      <c r="H128" s="45"/>
      <c r="I128" s="22"/>
      <c r="J128" s="18"/>
      <c r="K128" s="5"/>
    </row>
    <row r="129" spans="1:11" ht="15" customHeight="1" x14ac:dyDescent="0.25">
      <c r="A129" s="89"/>
      <c r="B129" s="487" t="s">
        <v>98</v>
      </c>
      <c r="C129" s="488"/>
      <c r="D129" s="475" t="str">
        <f>""</f>
        <v/>
      </c>
      <c r="E129" s="476"/>
      <c r="F129" s="242" t="str">
        <f>""</f>
        <v/>
      </c>
      <c r="G129" s="85"/>
      <c r="H129" s="45"/>
      <c r="I129" s="6"/>
      <c r="J129" s="18"/>
      <c r="K129" s="5"/>
    </row>
    <row r="130" spans="1:11" ht="30" customHeight="1" x14ac:dyDescent="0.25">
      <c r="A130" s="89"/>
      <c r="B130" s="487" t="s">
        <v>99</v>
      </c>
      <c r="C130" s="488"/>
      <c r="D130" s="475" t="str">
        <f>""</f>
        <v/>
      </c>
      <c r="E130" s="476"/>
      <c r="F130" s="242" t="str">
        <f>""</f>
        <v/>
      </c>
      <c r="G130" s="85"/>
      <c r="H130" s="45"/>
      <c r="I130" s="6"/>
      <c r="J130" s="18"/>
      <c r="K130" s="5"/>
    </row>
    <row r="131" spans="1:11" ht="15" customHeight="1" x14ac:dyDescent="0.25">
      <c r="A131" s="89"/>
      <c r="B131" s="487" t="s">
        <v>100</v>
      </c>
      <c r="C131" s="488"/>
      <c r="D131" s="475" t="str">
        <f>""</f>
        <v/>
      </c>
      <c r="E131" s="476"/>
      <c r="F131" s="242" t="str">
        <f>""</f>
        <v/>
      </c>
      <c r="G131" s="85"/>
      <c r="H131" s="45"/>
      <c r="I131" s="6"/>
      <c r="J131" s="18"/>
      <c r="K131" s="5"/>
    </row>
    <row r="132" spans="1:11" ht="15" customHeight="1" x14ac:dyDescent="0.25">
      <c r="A132" s="89"/>
      <c r="B132" s="487" t="s">
        <v>101</v>
      </c>
      <c r="C132" s="488"/>
      <c r="D132" s="475" t="str">
        <f>""</f>
        <v/>
      </c>
      <c r="E132" s="476"/>
      <c r="F132" s="242" t="str">
        <f>""</f>
        <v/>
      </c>
      <c r="G132" s="85"/>
      <c r="H132" s="45"/>
      <c r="I132" s="6"/>
      <c r="J132" s="18"/>
      <c r="K132" s="5"/>
    </row>
    <row r="133" spans="1:11" ht="15" customHeight="1" x14ac:dyDescent="0.25">
      <c r="A133" s="89"/>
      <c r="B133" s="51"/>
      <c r="C133" s="51"/>
      <c r="D133" s="51"/>
      <c r="E133" s="51"/>
      <c r="F133" s="51"/>
      <c r="G133" s="85"/>
      <c r="H133" s="6"/>
      <c r="I133" s="6"/>
      <c r="J133" s="18"/>
      <c r="K133" s="5"/>
    </row>
    <row r="134" spans="1:11" ht="15" customHeight="1" x14ac:dyDescent="0.25">
      <c r="A134" s="89"/>
      <c r="B134" s="481" t="str">
        <f>""</f>
        <v/>
      </c>
      <c r="C134" s="482"/>
      <c r="D134" s="482"/>
      <c r="E134" s="482"/>
      <c r="F134" s="482"/>
      <c r="G134" s="483"/>
      <c r="H134" s="6"/>
      <c r="I134" s="6"/>
      <c r="J134" s="18"/>
      <c r="K134" s="5"/>
    </row>
    <row r="135" spans="1:11" ht="15" customHeight="1" thickBot="1" x14ac:dyDescent="0.3">
      <c r="A135" s="89"/>
      <c r="B135" s="136"/>
      <c r="C135" s="136"/>
      <c r="D135" s="136"/>
      <c r="E135" s="136"/>
      <c r="F135" s="136"/>
      <c r="G135" s="136"/>
      <c r="H135" s="19"/>
      <c r="I135" s="19"/>
      <c r="J135" s="19"/>
      <c r="K135" s="5"/>
    </row>
    <row r="136" spans="1:11" s="219" customFormat="1" ht="17.100000000000001" customHeight="1" thickBot="1" x14ac:dyDescent="0.35">
      <c r="A136" s="309" t="s">
        <v>126</v>
      </c>
      <c r="B136" s="484" t="s">
        <v>116</v>
      </c>
      <c r="C136" s="484"/>
      <c r="D136" s="484"/>
      <c r="E136" s="484"/>
      <c r="F136" s="484"/>
      <c r="G136" s="485"/>
      <c r="H136" s="308"/>
      <c r="I136" s="308"/>
      <c r="J136" s="308"/>
      <c r="K136" s="311"/>
    </row>
    <row r="137" spans="1:11" ht="15" customHeight="1" x14ac:dyDescent="0.25">
      <c r="A137" s="89"/>
      <c r="B137" s="51"/>
      <c r="C137" s="51"/>
      <c r="D137" s="51"/>
      <c r="E137" s="51"/>
      <c r="F137" s="51"/>
      <c r="G137" s="85"/>
      <c r="H137" s="6"/>
      <c r="I137" s="6"/>
      <c r="J137" s="18"/>
      <c r="K137" s="5"/>
    </row>
    <row r="138" spans="1:11" ht="34.5" customHeight="1" x14ac:dyDescent="0.25">
      <c r="A138" s="294">
        <v>10</v>
      </c>
      <c r="B138" s="417" t="s">
        <v>117</v>
      </c>
      <c r="C138" s="417"/>
      <c r="D138" s="417"/>
      <c r="E138" s="417"/>
      <c r="F138" s="417"/>
      <c r="G138" s="417"/>
      <c r="H138" s="6"/>
      <c r="I138" s="22"/>
      <c r="J138" s="18"/>
      <c r="K138" s="5"/>
    </row>
    <row r="139" spans="1:11" ht="15" customHeight="1" x14ac:dyDescent="0.25">
      <c r="A139" s="89"/>
      <c r="B139" s="477" t="s">
        <v>247</v>
      </c>
      <c r="C139" s="478"/>
      <c r="D139" s="70" t="s">
        <v>67</v>
      </c>
      <c r="E139" s="70" t="s">
        <v>68</v>
      </c>
      <c r="F139" s="152"/>
      <c r="G139" s="65"/>
      <c r="H139" s="6"/>
      <c r="I139" s="22"/>
      <c r="J139" s="18"/>
      <c r="K139" s="5"/>
    </row>
    <row r="140" spans="1:11" ht="15" customHeight="1" x14ac:dyDescent="0.25">
      <c r="A140" s="89"/>
      <c r="B140" s="487" t="s">
        <v>102</v>
      </c>
      <c r="C140" s="488"/>
      <c r="D140" s="242" t="str">
        <f>""</f>
        <v/>
      </c>
      <c r="E140" s="242" t="str">
        <f>""</f>
        <v/>
      </c>
      <c r="F140" s="152"/>
      <c r="G140" s="85"/>
      <c r="H140" s="6"/>
      <c r="I140" s="6"/>
      <c r="J140" s="18"/>
      <c r="K140" s="5"/>
    </row>
    <row r="141" spans="1:11" ht="15" customHeight="1" x14ac:dyDescent="0.25">
      <c r="A141" s="89"/>
      <c r="B141" s="487" t="s">
        <v>103</v>
      </c>
      <c r="C141" s="488"/>
      <c r="D141" s="242" t="str">
        <f>""</f>
        <v/>
      </c>
      <c r="E141" s="242" t="str">
        <f>""</f>
        <v/>
      </c>
      <c r="F141" s="152"/>
      <c r="G141" s="85"/>
      <c r="H141" s="6"/>
      <c r="I141" s="6"/>
      <c r="J141" s="18"/>
      <c r="K141" s="5"/>
    </row>
    <row r="142" spans="1:11" ht="15" customHeight="1" x14ac:dyDescent="0.25">
      <c r="A142" s="89"/>
      <c r="B142" s="487" t="s">
        <v>284</v>
      </c>
      <c r="C142" s="488"/>
      <c r="D142" s="242" t="str">
        <f>""</f>
        <v/>
      </c>
      <c r="E142" s="242" t="str">
        <f>""</f>
        <v/>
      </c>
      <c r="F142" s="152"/>
      <c r="G142" s="85"/>
      <c r="H142" s="6"/>
      <c r="I142" s="6"/>
      <c r="J142" s="18"/>
      <c r="K142" s="5"/>
    </row>
    <row r="143" spans="1:11" ht="15" customHeight="1" x14ac:dyDescent="0.25">
      <c r="A143" s="89"/>
      <c r="B143" s="487" t="s">
        <v>104</v>
      </c>
      <c r="C143" s="488"/>
      <c r="D143" s="242" t="str">
        <f>""</f>
        <v/>
      </c>
      <c r="E143" s="242" t="str">
        <f>""</f>
        <v/>
      </c>
      <c r="F143" s="152"/>
      <c r="G143" s="85"/>
      <c r="H143" s="6"/>
      <c r="I143" s="6"/>
      <c r="J143" s="18"/>
      <c r="K143" s="5"/>
    </row>
    <row r="144" spans="1:11" ht="15" customHeight="1" x14ac:dyDescent="0.25">
      <c r="A144" s="89"/>
      <c r="B144" s="51"/>
      <c r="C144" s="51"/>
      <c r="D144" s="51"/>
      <c r="E144" s="51"/>
      <c r="F144" s="51"/>
      <c r="G144" s="85"/>
      <c r="H144" s="6"/>
      <c r="I144" s="6"/>
      <c r="J144" s="18"/>
      <c r="K144" s="5"/>
    </row>
    <row r="145" spans="1:11" ht="15" customHeight="1" x14ac:dyDescent="0.25">
      <c r="A145" s="89"/>
      <c r="B145" s="481" t="str">
        <f>""</f>
        <v/>
      </c>
      <c r="C145" s="482"/>
      <c r="D145" s="482"/>
      <c r="E145" s="482"/>
      <c r="F145" s="482"/>
      <c r="G145" s="483"/>
      <c r="H145" s="30"/>
      <c r="I145" s="30"/>
      <c r="J145" s="30"/>
      <c r="K145" s="5"/>
    </row>
    <row r="146" spans="1:11" ht="15" customHeight="1" x14ac:dyDescent="0.25">
      <c r="A146" s="89"/>
      <c r="B146" s="139"/>
      <c r="C146" s="139"/>
      <c r="D146" s="139"/>
      <c r="E146" s="139"/>
      <c r="F146" s="139"/>
      <c r="G146" s="139"/>
      <c r="H146" s="4"/>
      <c r="I146" s="21"/>
      <c r="J146" s="20"/>
      <c r="K146" s="5"/>
    </row>
  </sheetData>
  <mergeCells count="79">
    <mergeCell ref="B44:D44"/>
    <mergeCell ref="D132:E132"/>
    <mergeCell ref="B75:G75"/>
    <mergeCell ref="B129:C129"/>
    <mergeCell ref="B130:C130"/>
    <mergeCell ref="B54:G54"/>
    <mergeCell ref="B56:G56"/>
    <mergeCell ref="B58:G58"/>
    <mergeCell ref="B68:G68"/>
    <mergeCell ref="B60:G60"/>
    <mergeCell ref="B52:G52"/>
    <mergeCell ref="D82:E82"/>
    <mergeCell ref="D83:E83"/>
    <mergeCell ref="D84:E84"/>
    <mergeCell ref="D71:E71"/>
    <mergeCell ref="D72:E72"/>
    <mergeCell ref="F27:G27"/>
    <mergeCell ref="B122:G122"/>
    <mergeCell ref="B131:C131"/>
    <mergeCell ref="B145:G145"/>
    <mergeCell ref="B141:C141"/>
    <mergeCell ref="B126:F126"/>
    <mergeCell ref="B139:C139"/>
    <mergeCell ref="B140:C140"/>
    <mergeCell ref="B136:G136"/>
    <mergeCell ref="B128:C128"/>
    <mergeCell ref="B62:F62"/>
    <mergeCell ref="B66:G66"/>
    <mergeCell ref="D70:E70"/>
    <mergeCell ref="B46:G46"/>
    <mergeCell ref="B48:G48"/>
    <mergeCell ref="B50:G50"/>
    <mergeCell ref="B78:G78"/>
    <mergeCell ref="B93:C93"/>
    <mergeCell ref="B94:D94"/>
    <mergeCell ref="D93:E93"/>
    <mergeCell ref="D85:E85"/>
    <mergeCell ref="D86:E86"/>
    <mergeCell ref="D87:E87"/>
    <mergeCell ref="B89:G89"/>
    <mergeCell ref="B1:G1"/>
    <mergeCell ref="B36:G36"/>
    <mergeCell ref="B106:G106"/>
    <mergeCell ref="B80:G80"/>
    <mergeCell ref="B83:C83"/>
    <mergeCell ref="B84:C84"/>
    <mergeCell ref="B85:C85"/>
    <mergeCell ref="B86:C86"/>
    <mergeCell ref="B87:C87"/>
    <mergeCell ref="B3:G3"/>
    <mergeCell ref="B5:G5"/>
    <mergeCell ref="B82:C82"/>
    <mergeCell ref="D73:E73"/>
    <mergeCell ref="B76:E76"/>
    <mergeCell ref="B98:G98"/>
    <mergeCell ref="B100:F100"/>
    <mergeCell ref="D107:E107"/>
    <mergeCell ref="B88:G88"/>
    <mergeCell ref="D108:E108"/>
    <mergeCell ref="D112:E112"/>
    <mergeCell ref="B104:G104"/>
    <mergeCell ref="D111:E111"/>
    <mergeCell ref="D110:E110"/>
    <mergeCell ref="D109:E109"/>
    <mergeCell ref="B91:G91"/>
    <mergeCell ref="B143:C143"/>
    <mergeCell ref="B142:C142"/>
    <mergeCell ref="B132:C132"/>
    <mergeCell ref="D131:E131"/>
    <mergeCell ref="B138:G138"/>
    <mergeCell ref="B134:G134"/>
    <mergeCell ref="D130:E130"/>
    <mergeCell ref="D129:E129"/>
    <mergeCell ref="D128:E128"/>
    <mergeCell ref="D113:E113"/>
    <mergeCell ref="B116:G116"/>
    <mergeCell ref="B124:G124"/>
    <mergeCell ref="B118:F118"/>
    <mergeCell ref="D114:E114"/>
  </mergeCells>
  <phoneticPr fontId="0" type="noConversion"/>
  <printOptions horizontalCentered="1"/>
  <pageMargins left="0.98425196850393704" right="0.78740157480314965" top="1.38" bottom="0.78740157480314965" header="0.39370078740157483" footer="0.39370078740157483"/>
  <pageSetup paperSize="9" scale="80" orientation="portrait" horizontalDpi="4294967295" verticalDpi="196" r:id="rId1"/>
  <headerFooter alignWithMargins="0">
    <oddHeader>&amp;L&amp;G</oddHeader>
  </headerFooter>
  <rowBreaks count="3" manualBreakCount="3">
    <brk id="43" max="6" man="1"/>
    <brk id="77" max="6" man="1"/>
    <brk id="117" max="6"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3"/>
  <sheetViews>
    <sheetView showGridLines="0" view="pageBreakPreview" topLeftCell="A22" zoomScaleNormal="90" zoomScaleSheetLayoutView="100" workbookViewId="0">
      <selection activeCell="B38" sqref="B38:I38"/>
    </sheetView>
  </sheetViews>
  <sheetFormatPr baseColWidth="10" defaultColWidth="11.44140625" defaultRowHeight="13.2" x14ac:dyDescent="0.25"/>
  <cols>
    <col min="1" max="1" width="4.6640625" style="37" customWidth="1"/>
    <col min="2" max="2" width="5.5546875" style="37" customWidth="1"/>
    <col min="3" max="3" width="9" style="37" customWidth="1"/>
    <col min="4" max="5" width="13.88671875" style="37" customWidth="1"/>
    <col min="6" max="7" width="13.44140625" style="37" customWidth="1"/>
    <col min="8" max="8" width="13.33203125" style="37" customWidth="1"/>
    <col min="9" max="9" width="13.44140625" style="37" customWidth="1"/>
    <col min="10" max="10" width="14.109375" style="37" customWidth="1"/>
    <col min="11" max="11" width="4.44140625" style="37" customWidth="1"/>
    <col min="12" max="16384" width="11.44140625" style="37"/>
  </cols>
  <sheetData>
    <row r="1" spans="1:11" ht="21" customHeight="1" thickBot="1" x14ac:dyDescent="0.3">
      <c r="A1" s="96" t="s">
        <v>119</v>
      </c>
      <c r="B1" s="532" t="s">
        <v>118</v>
      </c>
      <c r="C1" s="532"/>
      <c r="D1" s="532"/>
      <c r="E1" s="532"/>
      <c r="F1" s="532"/>
      <c r="G1" s="532"/>
      <c r="H1" s="532"/>
      <c r="I1" s="533"/>
    </row>
    <row r="2" spans="1:11" ht="13.8" thickBot="1" x14ac:dyDescent="0.3">
      <c r="A2" s="41"/>
    </row>
    <row r="3" spans="1:11" s="219" customFormat="1" ht="17.100000000000001" customHeight="1" thickBot="1" x14ac:dyDescent="0.3">
      <c r="A3" s="309" t="s">
        <v>127</v>
      </c>
      <c r="B3" s="484" t="s">
        <v>120</v>
      </c>
      <c r="C3" s="484"/>
      <c r="D3" s="484"/>
      <c r="E3" s="484"/>
      <c r="F3" s="484"/>
      <c r="G3" s="484"/>
      <c r="H3" s="484"/>
      <c r="I3" s="485"/>
      <c r="J3" s="313"/>
    </row>
    <row r="4" spans="1:11" ht="15" customHeight="1" x14ac:dyDescent="0.25">
      <c r="A4" s="89"/>
      <c r="B4" s="98"/>
      <c r="C4" s="99"/>
      <c r="D4" s="99"/>
      <c r="E4" s="99"/>
      <c r="F4" s="99"/>
      <c r="G4" s="99"/>
      <c r="H4" s="99"/>
      <c r="I4" s="99"/>
      <c r="J4" s="99"/>
    </row>
    <row r="5" spans="1:11" ht="15" customHeight="1" x14ac:dyDescent="0.25">
      <c r="A5" s="89">
        <v>11</v>
      </c>
      <c r="B5" s="486" t="s">
        <v>121</v>
      </c>
      <c r="C5" s="486"/>
      <c r="D5" s="486"/>
      <c r="E5" s="486"/>
      <c r="F5" s="486"/>
      <c r="G5" s="486"/>
      <c r="H5" s="486"/>
      <c r="I5" s="486"/>
      <c r="J5" s="49"/>
    </row>
    <row r="6" spans="1:11" ht="15" customHeight="1" x14ac:dyDescent="0.25">
      <c r="A6" s="89"/>
      <c r="B6" s="83"/>
      <c r="C6" s="85"/>
      <c r="D6" s="85"/>
      <c r="E6" s="542" t="s">
        <v>188</v>
      </c>
      <c r="F6" s="542"/>
      <c r="G6" s="477" t="s">
        <v>189</v>
      </c>
      <c r="H6" s="478"/>
      <c r="I6" s="70" t="s">
        <v>230</v>
      </c>
      <c r="J6" s="85"/>
    </row>
    <row r="7" spans="1:11" ht="60" customHeight="1" x14ac:dyDescent="0.25">
      <c r="A7" s="89"/>
      <c r="B7" s="507" t="s">
        <v>190</v>
      </c>
      <c r="C7" s="507"/>
      <c r="D7" s="507"/>
      <c r="E7" s="70" t="s">
        <v>257</v>
      </c>
      <c r="F7" s="70" t="s">
        <v>258</v>
      </c>
      <c r="G7" s="70" t="s">
        <v>259</v>
      </c>
      <c r="H7" s="70" t="s">
        <v>83</v>
      </c>
      <c r="I7" s="70" t="s">
        <v>282</v>
      </c>
      <c r="J7" s="85"/>
    </row>
    <row r="8" spans="1:11" ht="15" customHeight="1" x14ac:dyDescent="0.25">
      <c r="A8" s="89"/>
      <c r="B8" s="537" t="s">
        <v>260</v>
      </c>
      <c r="C8" s="537"/>
      <c r="D8" s="537"/>
      <c r="E8" s="244" t="str">
        <f>""</f>
        <v/>
      </c>
      <c r="F8" s="244" t="str">
        <f>""</f>
        <v/>
      </c>
      <c r="G8" s="244" t="str">
        <f>""</f>
        <v/>
      </c>
      <c r="H8" s="244" t="str">
        <f>""</f>
        <v/>
      </c>
      <c r="I8" s="244" t="str">
        <f>""</f>
        <v/>
      </c>
      <c r="J8" s="85"/>
    </row>
    <row r="9" spans="1:11" ht="15" customHeight="1" x14ac:dyDescent="0.25">
      <c r="A9" s="89"/>
      <c r="B9" s="538" t="s">
        <v>261</v>
      </c>
      <c r="C9" s="539"/>
      <c r="D9" s="540"/>
      <c r="E9" s="244" t="str">
        <f>""</f>
        <v/>
      </c>
      <c r="F9" s="244" t="str">
        <f>""</f>
        <v/>
      </c>
      <c r="G9" s="244" t="str">
        <f>""</f>
        <v/>
      </c>
      <c r="H9" s="244" t="str">
        <f>""</f>
        <v/>
      </c>
      <c r="I9" s="244" t="str">
        <f>""</f>
        <v/>
      </c>
      <c r="J9" s="85"/>
    </row>
    <row r="10" spans="1:11" ht="15" customHeight="1" x14ac:dyDescent="0.25">
      <c r="A10" s="89"/>
      <c r="B10" s="537" t="s">
        <v>262</v>
      </c>
      <c r="C10" s="537"/>
      <c r="D10" s="537"/>
      <c r="E10" s="244" t="str">
        <f>""</f>
        <v/>
      </c>
      <c r="F10" s="244" t="str">
        <f>""</f>
        <v/>
      </c>
      <c r="G10" s="244" t="str">
        <f>""</f>
        <v/>
      </c>
      <c r="H10" s="244" t="str">
        <f>""</f>
        <v/>
      </c>
      <c r="I10" s="244" t="str">
        <f>""</f>
        <v/>
      </c>
      <c r="J10" s="85"/>
    </row>
    <row r="11" spans="1:11" ht="15" customHeight="1" x14ac:dyDescent="0.25">
      <c r="A11" s="89"/>
      <c r="B11" s="537" t="s">
        <v>263</v>
      </c>
      <c r="C11" s="537"/>
      <c r="D11" s="537"/>
      <c r="E11" s="244" t="str">
        <f>""</f>
        <v/>
      </c>
      <c r="F11" s="244" t="str">
        <f>""</f>
        <v/>
      </c>
      <c r="G11" s="244" t="str">
        <f>""</f>
        <v/>
      </c>
      <c r="H11" s="244" t="str">
        <f>""</f>
        <v/>
      </c>
      <c r="I11" s="244" t="str">
        <f>""</f>
        <v/>
      </c>
      <c r="J11" s="85"/>
    </row>
    <row r="12" spans="1:11" ht="15" customHeight="1" x14ac:dyDescent="0.25">
      <c r="A12" s="89"/>
      <c r="B12" s="538" t="s">
        <v>264</v>
      </c>
      <c r="C12" s="539"/>
      <c r="D12" s="539"/>
      <c r="E12" s="244" t="str">
        <f>""</f>
        <v/>
      </c>
      <c r="F12" s="244" t="str">
        <f>""</f>
        <v/>
      </c>
      <c r="G12" s="244" t="str">
        <f>""</f>
        <v/>
      </c>
      <c r="H12" s="244" t="str">
        <f>""</f>
        <v/>
      </c>
      <c r="I12" s="244" t="str">
        <f>""</f>
        <v/>
      </c>
      <c r="J12" s="85"/>
    </row>
    <row r="13" spans="1:11" ht="15" customHeight="1" x14ac:dyDescent="0.25">
      <c r="A13" s="89"/>
      <c r="B13" s="409" t="s">
        <v>478</v>
      </c>
      <c r="C13" s="409"/>
      <c r="D13" s="409"/>
      <c r="E13" s="409"/>
      <c r="F13" s="409"/>
      <c r="G13" s="409"/>
      <c r="H13" s="409"/>
      <c r="I13" s="409"/>
      <c r="J13" s="85"/>
    </row>
    <row r="14" spans="1:11" ht="15" customHeight="1" x14ac:dyDescent="0.25">
      <c r="A14" s="89"/>
      <c r="B14" s="85"/>
      <c r="C14" s="85"/>
      <c r="D14" s="85"/>
      <c r="E14" s="85"/>
      <c r="F14" s="85"/>
      <c r="G14" s="85"/>
      <c r="H14" s="85"/>
      <c r="I14" s="85"/>
      <c r="J14" s="85"/>
    </row>
    <row r="15" spans="1:11" ht="15" customHeight="1" x14ac:dyDescent="0.25">
      <c r="A15" s="89"/>
      <c r="B15" s="534" t="str">
        <f>""</f>
        <v/>
      </c>
      <c r="C15" s="535"/>
      <c r="D15" s="535"/>
      <c r="E15" s="535"/>
      <c r="F15" s="535"/>
      <c r="G15" s="535"/>
      <c r="H15" s="535"/>
      <c r="I15" s="536"/>
      <c r="J15" s="87"/>
    </row>
    <row r="16" spans="1:11" ht="15" customHeight="1" x14ac:dyDescent="0.25">
      <c r="A16" s="89"/>
      <c r="B16" s="100"/>
      <c r="C16" s="85"/>
      <c r="D16" s="85"/>
      <c r="E16" s="85"/>
      <c r="F16" s="85"/>
      <c r="G16" s="85"/>
      <c r="H16" s="85"/>
      <c r="I16" s="85"/>
      <c r="J16" s="85"/>
      <c r="K16" s="9"/>
    </row>
    <row r="17" spans="1:10" ht="15" customHeight="1" x14ac:dyDescent="0.25">
      <c r="A17" s="89"/>
      <c r="B17" s="524" t="s">
        <v>265</v>
      </c>
      <c r="C17" s="525"/>
      <c r="D17" s="525"/>
      <c r="E17" s="525"/>
      <c r="F17" s="525"/>
      <c r="G17" s="525"/>
      <c r="H17" s="525"/>
      <c r="I17" s="525"/>
      <c r="J17" s="525"/>
    </row>
    <row r="18" spans="1:10" ht="15" customHeight="1" x14ac:dyDescent="0.25">
      <c r="A18" s="89"/>
      <c r="B18" s="507" t="s">
        <v>191</v>
      </c>
      <c r="C18" s="507"/>
      <c r="D18" s="507"/>
      <c r="E18" s="507" t="s">
        <v>192</v>
      </c>
      <c r="F18" s="507"/>
      <c r="G18" s="71" t="s">
        <v>193</v>
      </c>
      <c r="H18" s="477" t="s">
        <v>266</v>
      </c>
      <c r="I18" s="478"/>
      <c r="J18" s="49"/>
    </row>
    <row r="19" spans="1:10" ht="15" customHeight="1" x14ac:dyDescent="0.25">
      <c r="A19" s="89"/>
      <c r="B19" s="487" t="s">
        <v>216</v>
      </c>
      <c r="C19" s="519"/>
      <c r="D19" s="488"/>
      <c r="E19" s="520" t="str">
        <f>""</f>
        <v/>
      </c>
      <c r="F19" s="520"/>
      <c r="G19" s="244" t="str">
        <f>""</f>
        <v/>
      </c>
      <c r="H19" s="520" t="str">
        <f>""</f>
        <v/>
      </c>
      <c r="I19" s="520"/>
      <c r="J19" s="101"/>
    </row>
    <row r="20" spans="1:10" ht="30" customHeight="1" x14ac:dyDescent="0.25">
      <c r="A20" s="89"/>
      <c r="B20" s="487" t="s">
        <v>93</v>
      </c>
      <c r="C20" s="519"/>
      <c r="D20" s="488"/>
      <c r="E20" s="520" t="str">
        <f>""</f>
        <v/>
      </c>
      <c r="F20" s="520"/>
      <c r="G20" s="244" t="str">
        <f>""</f>
        <v/>
      </c>
      <c r="H20" s="520" t="str">
        <f>""</f>
        <v/>
      </c>
      <c r="I20" s="520"/>
      <c r="J20" s="101"/>
    </row>
    <row r="21" spans="1:10" ht="15" customHeight="1" x14ac:dyDescent="0.25">
      <c r="A21" s="89"/>
      <c r="B21" s="487" t="s">
        <v>91</v>
      </c>
      <c r="C21" s="519"/>
      <c r="D21" s="488"/>
      <c r="E21" s="520" t="str">
        <f>""</f>
        <v/>
      </c>
      <c r="F21" s="520"/>
      <c r="G21" s="244" t="str">
        <f>""</f>
        <v/>
      </c>
      <c r="H21" s="520" t="str">
        <f>""</f>
        <v/>
      </c>
      <c r="I21" s="520"/>
      <c r="J21" s="101"/>
    </row>
    <row r="22" spans="1:10" ht="15" customHeight="1" x14ac:dyDescent="0.25">
      <c r="A22" s="89"/>
      <c r="B22" s="487" t="s">
        <v>92</v>
      </c>
      <c r="C22" s="519"/>
      <c r="D22" s="488"/>
      <c r="E22" s="520" t="str">
        <f>""</f>
        <v/>
      </c>
      <c r="F22" s="520"/>
      <c r="G22" s="244" t="str">
        <f>""</f>
        <v/>
      </c>
      <c r="H22" s="520" t="str">
        <f>""</f>
        <v/>
      </c>
      <c r="I22" s="520"/>
      <c r="J22" s="101"/>
    </row>
    <row r="23" spans="1:10" ht="15" customHeight="1" x14ac:dyDescent="0.25">
      <c r="A23" s="89"/>
      <c r="B23" s="487" t="s">
        <v>94</v>
      </c>
      <c r="C23" s="519"/>
      <c r="D23" s="488"/>
      <c r="E23" s="520" t="str">
        <f>""</f>
        <v/>
      </c>
      <c r="F23" s="520"/>
      <c r="G23" s="244" t="str">
        <f>""</f>
        <v/>
      </c>
      <c r="H23" s="520" t="str">
        <f>""</f>
        <v/>
      </c>
      <c r="I23" s="520"/>
      <c r="J23" s="85"/>
    </row>
    <row r="24" spans="1:10" ht="15" customHeight="1" x14ac:dyDescent="0.25">
      <c r="A24" s="89"/>
      <c r="B24" s="528" t="s">
        <v>392</v>
      </c>
      <c r="C24" s="528"/>
      <c r="D24" s="528"/>
      <c r="E24" s="528"/>
      <c r="F24" s="528"/>
      <c r="G24" s="528"/>
      <c r="H24" s="89"/>
      <c r="I24" s="89"/>
      <c r="J24" s="89"/>
    </row>
    <row r="25" spans="1:10" ht="15" customHeight="1" x14ac:dyDescent="0.25">
      <c r="A25" s="89"/>
      <c r="B25" s="87"/>
      <c r="C25" s="87"/>
      <c r="D25" s="87"/>
      <c r="E25" s="87"/>
      <c r="F25" s="87"/>
      <c r="G25" s="87"/>
      <c r="H25" s="87"/>
      <c r="I25" s="87"/>
      <c r="J25" s="87"/>
    </row>
    <row r="26" spans="1:10" ht="15" customHeight="1" x14ac:dyDescent="0.25">
      <c r="A26" s="89"/>
      <c r="B26" s="501" t="str">
        <f>""</f>
        <v/>
      </c>
      <c r="C26" s="502"/>
      <c r="D26" s="502"/>
      <c r="E26" s="502"/>
      <c r="F26" s="502"/>
      <c r="G26" s="502"/>
      <c r="H26" s="502"/>
      <c r="I26" s="503"/>
      <c r="J26" s="85"/>
    </row>
    <row r="27" spans="1:10" ht="15" customHeight="1" x14ac:dyDescent="0.25">
      <c r="A27" s="89"/>
      <c r="B27" s="102"/>
      <c r="C27" s="102"/>
      <c r="D27" s="102"/>
      <c r="E27" s="85"/>
      <c r="F27" s="85"/>
      <c r="G27" s="85"/>
      <c r="H27" s="83"/>
      <c r="I27" s="83"/>
      <c r="J27" s="83"/>
    </row>
    <row r="28" spans="1:10" ht="30" customHeight="1" x14ac:dyDescent="0.25">
      <c r="A28" s="89">
        <v>12</v>
      </c>
      <c r="B28" s="417" t="s">
        <v>483</v>
      </c>
      <c r="C28" s="417"/>
      <c r="D28" s="417"/>
      <c r="E28" s="417"/>
      <c r="F28" s="417"/>
      <c r="G28" s="417"/>
      <c r="H28" s="417"/>
      <c r="I28" s="417"/>
      <c r="J28" s="78"/>
    </row>
    <row r="29" spans="1:10" ht="15" customHeight="1" x14ac:dyDescent="0.25">
      <c r="A29" s="89"/>
      <c r="B29" s="51"/>
      <c r="C29" s="51"/>
      <c r="D29" s="83" t="s">
        <v>67</v>
      </c>
      <c r="E29" s="83"/>
      <c r="F29" s="83" t="s">
        <v>68</v>
      </c>
      <c r="G29" s="51"/>
      <c r="H29" s="83" t="s">
        <v>106</v>
      </c>
      <c r="I29" s="83"/>
      <c r="J29" s="103"/>
    </row>
    <row r="30" spans="1:10" ht="15" customHeight="1" x14ac:dyDescent="0.25">
      <c r="A30" s="89"/>
      <c r="B30" s="51"/>
      <c r="C30" s="51"/>
      <c r="D30" s="323" t="str">
        <f>""</f>
        <v/>
      </c>
      <c r="E30" s="49"/>
      <c r="F30" s="323" t="str">
        <f>""</f>
        <v/>
      </c>
      <c r="G30" s="51"/>
      <c r="H30" s="323" t="str">
        <f>""</f>
        <v/>
      </c>
      <c r="I30" s="83"/>
      <c r="J30" s="103"/>
    </row>
    <row r="31" spans="1:10" ht="15" customHeight="1" x14ac:dyDescent="0.25">
      <c r="A31" s="89"/>
      <c r="B31" s="86"/>
      <c r="C31" s="86"/>
      <c r="D31" s="85"/>
      <c r="E31" s="85"/>
      <c r="F31" s="85"/>
      <c r="G31" s="85"/>
      <c r="H31" s="83"/>
      <c r="I31" s="83"/>
      <c r="J31" s="83"/>
    </row>
    <row r="32" spans="1:10" ht="15" customHeight="1" x14ac:dyDescent="0.25">
      <c r="A32" s="89"/>
      <c r="B32" s="541" t="s">
        <v>484</v>
      </c>
      <c r="C32" s="541"/>
      <c r="D32" s="541"/>
      <c r="E32" s="541"/>
      <c r="F32" s="541"/>
      <c r="G32" s="541"/>
      <c r="H32" s="541"/>
      <c r="I32" s="541"/>
      <c r="J32" s="78"/>
    </row>
    <row r="33" spans="1:10" ht="15" customHeight="1" x14ac:dyDescent="0.25">
      <c r="A33" s="89"/>
      <c r="B33" s="104"/>
      <c r="C33" s="104"/>
      <c r="D33" s="83" t="s">
        <v>67</v>
      </c>
      <c r="E33" s="83"/>
      <c r="F33" s="83" t="s">
        <v>68</v>
      </c>
      <c r="G33" s="104"/>
      <c r="H33" s="83" t="s">
        <v>106</v>
      </c>
      <c r="I33" s="83"/>
      <c r="J33" s="78"/>
    </row>
    <row r="34" spans="1:10" ht="15" customHeight="1" x14ac:dyDescent="0.25">
      <c r="A34" s="89"/>
      <c r="B34" s="104"/>
      <c r="C34" s="104"/>
      <c r="D34" s="323" t="str">
        <f>""</f>
        <v/>
      </c>
      <c r="E34" s="49"/>
      <c r="F34" s="323" t="str">
        <f>""</f>
        <v/>
      </c>
      <c r="G34" s="104"/>
      <c r="H34" s="323" t="str">
        <f>""</f>
        <v/>
      </c>
      <c r="I34" s="83"/>
      <c r="J34" s="78"/>
    </row>
    <row r="35" spans="1:10" ht="15" customHeight="1" x14ac:dyDescent="0.25">
      <c r="A35" s="89"/>
      <c r="B35" s="104"/>
      <c r="C35" s="104"/>
      <c r="D35" s="104"/>
      <c r="E35" s="104"/>
      <c r="F35" s="104"/>
      <c r="G35" s="104"/>
      <c r="H35" s="79"/>
      <c r="I35" s="83"/>
      <c r="J35" s="105"/>
    </row>
    <row r="36" spans="1:10" ht="15" customHeight="1" x14ac:dyDescent="0.25">
      <c r="A36" s="89"/>
      <c r="B36" s="409" t="s">
        <v>84</v>
      </c>
      <c r="C36" s="409"/>
      <c r="D36" s="409"/>
      <c r="E36" s="409"/>
      <c r="F36" s="85"/>
      <c r="G36" s="85"/>
      <c r="H36" s="85"/>
      <c r="I36" s="106"/>
      <c r="J36" s="106"/>
    </row>
    <row r="37" spans="1:10" ht="15" customHeight="1" x14ac:dyDescent="0.25">
      <c r="A37" s="89"/>
      <c r="B37" s="100"/>
      <c r="C37" s="100"/>
      <c r="D37" s="100"/>
      <c r="E37" s="317"/>
      <c r="F37" s="317"/>
      <c r="G37" s="317"/>
      <c r="H37" s="317"/>
      <c r="I37" s="317"/>
      <c r="J37" s="317"/>
    </row>
    <row r="38" spans="1:10" ht="15" customHeight="1" x14ac:dyDescent="0.25">
      <c r="A38" s="89"/>
      <c r="B38" s="501" t="str">
        <f>""</f>
        <v/>
      </c>
      <c r="C38" s="502"/>
      <c r="D38" s="502"/>
      <c r="E38" s="502"/>
      <c r="F38" s="502"/>
      <c r="G38" s="502"/>
      <c r="H38" s="502"/>
      <c r="I38" s="503"/>
      <c r="J38" s="100"/>
    </row>
    <row r="39" spans="1:10" ht="15" customHeight="1" x14ac:dyDescent="0.25">
      <c r="A39" s="89"/>
      <c r="B39" s="100"/>
      <c r="C39" s="317"/>
      <c r="D39" s="317"/>
      <c r="E39" s="317"/>
      <c r="F39" s="317"/>
      <c r="G39" s="317"/>
      <c r="H39" s="317"/>
      <c r="I39" s="317"/>
      <c r="J39" s="317"/>
    </row>
    <row r="40" spans="1:10" ht="15" customHeight="1" x14ac:dyDescent="0.25">
      <c r="A40" s="89">
        <v>13</v>
      </c>
      <c r="B40" s="409" t="s">
        <v>130</v>
      </c>
      <c r="C40" s="409"/>
      <c r="D40" s="409"/>
      <c r="E40" s="409"/>
      <c r="F40" s="409"/>
      <c r="G40" s="409"/>
      <c r="H40" s="409"/>
      <c r="I40" s="409"/>
      <c r="J40" s="409"/>
    </row>
    <row r="41" spans="1:10" ht="15" customHeight="1" x14ac:dyDescent="0.25">
      <c r="A41" s="89"/>
      <c r="B41" s="86"/>
      <c r="C41" s="86"/>
      <c r="D41" s="86"/>
      <c r="E41" s="86"/>
      <c r="F41" s="86"/>
      <c r="G41" s="86"/>
      <c r="H41" s="86"/>
      <c r="I41" s="86"/>
      <c r="J41" s="86"/>
    </row>
    <row r="42" spans="1:10" ht="15" customHeight="1" x14ac:dyDescent="0.25">
      <c r="A42" s="89"/>
      <c r="B42" s="477" t="s">
        <v>338</v>
      </c>
      <c r="C42" s="527"/>
      <c r="D42" s="478"/>
      <c r="E42" s="70" t="s">
        <v>85</v>
      </c>
      <c r="F42" s="70" t="s">
        <v>86</v>
      </c>
      <c r="G42" s="70" t="s">
        <v>87</v>
      </c>
      <c r="H42" s="70" t="s">
        <v>88</v>
      </c>
      <c r="I42" s="83"/>
      <c r="J42" s="83"/>
    </row>
    <row r="43" spans="1:10" ht="30.75" customHeight="1" x14ac:dyDescent="0.25">
      <c r="A43" s="89"/>
      <c r="B43" s="487" t="s">
        <v>380</v>
      </c>
      <c r="C43" s="519"/>
      <c r="D43" s="488"/>
      <c r="E43" s="323" t="str">
        <f>""</f>
        <v/>
      </c>
      <c r="F43" s="323" t="str">
        <f>""</f>
        <v/>
      </c>
      <c r="G43" s="323" t="str">
        <f>""</f>
        <v/>
      </c>
      <c r="H43" s="323" t="str">
        <f>""</f>
        <v/>
      </c>
      <c r="I43" s="83"/>
      <c r="J43" s="103"/>
    </row>
    <row r="44" spans="1:10" ht="15" customHeight="1" thickBot="1" x14ac:dyDescent="0.3">
      <c r="A44" s="89"/>
      <c r="B44" s="107"/>
      <c r="C44" s="107"/>
      <c r="D44" s="107"/>
      <c r="E44" s="107"/>
      <c r="F44" s="107"/>
      <c r="G44" s="107"/>
      <c r="H44" s="107"/>
      <c r="I44" s="107"/>
      <c r="J44" s="107"/>
    </row>
    <row r="45" spans="1:10" s="219" customFormat="1" ht="17.100000000000001" customHeight="1" thickBot="1" x14ac:dyDescent="0.3">
      <c r="A45" s="309" t="s">
        <v>128</v>
      </c>
      <c r="B45" s="484" t="s">
        <v>418</v>
      </c>
      <c r="C45" s="484"/>
      <c r="D45" s="484"/>
      <c r="E45" s="484"/>
      <c r="F45" s="484"/>
      <c r="G45" s="484"/>
      <c r="H45" s="484"/>
      <c r="I45" s="485"/>
      <c r="J45" s="313"/>
    </row>
    <row r="46" spans="1:10" ht="15" customHeight="1" x14ac:dyDescent="0.25">
      <c r="A46" s="89"/>
      <c r="B46" s="108"/>
      <c r="C46" s="79"/>
      <c r="D46" s="79"/>
      <c r="E46" s="79"/>
      <c r="F46" s="79"/>
      <c r="G46" s="79"/>
      <c r="H46" s="79"/>
      <c r="I46" s="79"/>
      <c r="J46" s="79"/>
    </row>
    <row r="47" spans="1:10" ht="30" customHeight="1" x14ac:dyDescent="0.25">
      <c r="A47" s="90">
        <v>14</v>
      </c>
      <c r="B47" s="417" t="s">
        <v>381</v>
      </c>
      <c r="C47" s="417"/>
      <c r="D47" s="417"/>
      <c r="E47" s="417"/>
      <c r="F47" s="417"/>
      <c r="G47" s="417"/>
      <c r="H47" s="417"/>
      <c r="I47" s="417"/>
      <c r="J47" s="87"/>
    </row>
    <row r="48" spans="1:10" ht="15" customHeight="1" x14ac:dyDescent="0.25">
      <c r="A48" s="89"/>
      <c r="B48" s="100"/>
      <c r="C48" s="85"/>
      <c r="D48" s="85"/>
      <c r="E48" s="85"/>
      <c r="F48" s="85"/>
      <c r="G48" s="85"/>
      <c r="H48" s="85"/>
      <c r="I48" s="85"/>
      <c r="J48" s="85"/>
    </row>
    <row r="49" spans="1:11" ht="15" customHeight="1" x14ac:dyDescent="0.25">
      <c r="A49" s="89"/>
      <c r="B49" s="477" t="s">
        <v>419</v>
      </c>
      <c r="C49" s="527"/>
      <c r="D49" s="527"/>
      <c r="E49" s="477" t="s">
        <v>185</v>
      </c>
      <c r="F49" s="478"/>
      <c r="G49" s="477" t="s">
        <v>186</v>
      </c>
      <c r="H49" s="478"/>
      <c r="I49" s="81" t="s">
        <v>89</v>
      </c>
      <c r="J49" s="82"/>
    </row>
    <row r="50" spans="1:11" ht="15" customHeight="1" x14ac:dyDescent="0.25">
      <c r="A50" s="89"/>
      <c r="B50" s="492" t="str">
        <f>""</f>
        <v/>
      </c>
      <c r="C50" s="522"/>
      <c r="D50" s="522"/>
      <c r="E50" s="531"/>
      <c r="F50" s="531"/>
      <c r="G50" s="526"/>
      <c r="H50" s="526"/>
      <c r="I50" s="289" t="e">
        <f>G50/E50*100</f>
        <v>#DIV/0!</v>
      </c>
      <c r="J50" s="89"/>
    </row>
    <row r="51" spans="1:11" ht="15" customHeight="1" x14ac:dyDescent="0.25">
      <c r="A51" s="89"/>
      <c r="B51" s="492" t="str">
        <f>""</f>
        <v/>
      </c>
      <c r="C51" s="522"/>
      <c r="D51" s="522"/>
      <c r="E51" s="479"/>
      <c r="F51" s="480"/>
      <c r="G51" s="526"/>
      <c r="H51" s="526"/>
      <c r="I51" s="289" t="e">
        <f>G51/E51*100</f>
        <v>#DIV/0!</v>
      </c>
      <c r="J51" s="89"/>
    </row>
    <row r="52" spans="1:11" ht="15" customHeight="1" x14ac:dyDescent="0.25">
      <c r="A52" s="89"/>
      <c r="B52" s="492" t="str">
        <f>""</f>
        <v/>
      </c>
      <c r="C52" s="522"/>
      <c r="D52" s="522"/>
      <c r="E52" s="479"/>
      <c r="F52" s="480"/>
      <c r="G52" s="526"/>
      <c r="H52" s="526"/>
      <c r="I52" s="289" t="e">
        <f>G52/E52*100</f>
        <v>#DIV/0!</v>
      </c>
      <c r="J52" s="89"/>
    </row>
    <row r="53" spans="1:11" ht="15" customHeight="1" x14ac:dyDescent="0.25">
      <c r="A53" s="89"/>
      <c r="B53" s="492" t="str">
        <f>""</f>
        <v/>
      </c>
      <c r="C53" s="522"/>
      <c r="D53" s="522"/>
      <c r="E53" s="479"/>
      <c r="F53" s="480"/>
      <c r="G53" s="526"/>
      <c r="H53" s="526"/>
      <c r="I53" s="289" t="e">
        <f>G53/E53*100</f>
        <v>#DIV/0!</v>
      </c>
      <c r="J53" s="89"/>
    </row>
    <row r="54" spans="1:11" ht="15" customHeight="1" x14ac:dyDescent="0.25">
      <c r="A54" s="89"/>
      <c r="B54" s="434" t="s">
        <v>90</v>
      </c>
      <c r="C54" s="434"/>
      <c r="D54" s="434"/>
      <c r="E54" s="409"/>
      <c r="F54" s="317"/>
      <c r="G54" s="317"/>
      <c r="H54" s="317"/>
      <c r="I54" s="317"/>
      <c r="J54" s="317"/>
    </row>
    <row r="55" spans="1:11" ht="15" customHeight="1" x14ac:dyDescent="0.25">
      <c r="A55" s="89"/>
      <c r="B55" s="529"/>
      <c r="C55" s="529"/>
      <c r="D55" s="529"/>
      <c r="E55" s="529"/>
      <c r="F55" s="529"/>
      <c r="G55" s="529"/>
      <c r="H55" s="529"/>
      <c r="I55" s="529"/>
      <c r="J55" s="529"/>
      <c r="K55" s="40"/>
    </row>
    <row r="56" spans="1:11" ht="15" customHeight="1" x14ac:dyDescent="0.25">
      <c r="A56" s="89"/>
      <c r="B56" s="501" t="str">
        <f>""</f>
        <v/>
      </c>
      <c r="C56" s="502"/>
      <c r="D56" s="502"/>
      <c r="E56" s="502"/>
      <c r="F56" s="502"/>
      <c r="G56" s="502"/>
      <c r="H56" s="502"/>
      <c r="I56" s="503"/>
      <c r="J56" s="318"/>
      <c r="K56" s="9"/>
    </row>
    <row r="57" spans="1:11" ht="15" customHeight="1" x14ac:dyDescent="0.25">
      <c r="A57" s="89"/>
      <c r="B57" s="100"/>
      <c r="C57" s="100"/>
      <c r="D57" s="317"/>
      <c r="E57" s="317"/>
      <c r="F57" s="317"/>
      <c r="G57" s="317"/>
      <c r="H57" s="317"/>
      <c r="I57" s="317"/>
      <c r="J57" s="317"/>
    </row>
    <row r="58" spans="1:11" ht="15" customHeight="1" x14ac:dyDescent="0.25">
      <c r="A58" s="89">
        <v>15</v>
      </c>
      <c r="B58" s="409" t="s">
        <v>417</v>
      </c>
      <c r="C58" s="409"/>
      <c r="D58" s="409"/>
      <c r="E58" s="409"/>
      <c r="F58" s="409"/>
      <c r="G58" s="409"/>
      <c r="H58" s="409"/>
      <c r="I58" s="409"/>
      <c r="J58" s="409"/>
    </row>
    <row r="59" spans="1:11" ht="30" customHeight="1" x14ac:dyDescent="0.25">
      <c r="A59" s="89"/>
      <c r="B59" s="417" t="s">
        <v>382</v>
      </c>
      <c r="C59" s="417"/>
      <c r="D59" s="417"/>
      <c r="E59" s="417"/>
      <c r="F59" s="417"/>
      <c r="G59" s="417"/>
      <c r="H59" s="417"/>
      <c r="I59" s="417"/>
      <c r="J59" s="86"/>
    </row>
    <row r="60" spans="1:11" ht="15" customHeight="1" x14ac:dyDescent="0.25">
      <c r="A60" s="89"/>
      <c r="B60" s="319"/>
      <c r="C60" s="319"/>
      <c r="D60" s="319"/>
      <c r="E60" s="319"/>
      <c r="F60" s="319"/>
      <c r="G60" s="319"/>
      <c r="H60" s="319"/>
      <c r="I60" s="319"/>
      <c r="J60" s="86"/>
    </row>
    <row r="61" spans="1:11" ht="15" customHeight="1" x14ac:dyDescent="0.25">
      <c r="A61" s="89"/>
      <c r="B61" s="501" t="str">
        <f>""</f>
        <v/>
      </c>
      <c r="C61" s="502"/>
      <c r="D61" s="502"/>
      <c r="E61" s="502"/>
      <c r="F61" s="502"/>
      <c r="G61" s="502"/>
      <c r="H61" s="502"/>
      <c r="I61" s="503"/>
      <c r="J61" s="86"/>
    </row>
    <row r="62" spans="1:11" ht="15" customHeight="1" thickBot="1" x14ac:dyDescent="0.3">
      <c r="A62" s="89"/>
      <c r="B62" s="318"/>
      <c r="C62" s="318"/>
      <c r="D62" s="318"/>
      <c r="E62" s="318"/>
      <c r="F62" s="318"/>
      <c r="G62" s="318"/>
      <c r="H62" s="318"/>
      <c r="I62" s="318"/>
      <c r="J62" s="318"/>
    </row>
    <row r="63" spans="1:11" s="219" customFormat="1" ht="17.100000000000001" customHeight="1" thickBot="1" x14ac:dyDescent="0.3">
      <c r="A63" s="309" t="s">
        <v>131</v>
      </c>
      <c r="B63" s="484" t="s">
        <v>129</v>
      </c>
      <c r="C63" s="484"/>
      <c r="D63" s="484"/>
      <c r="E63" s="484"/>
      <c r="F63" s="484"/>
      <c r="G63" s="484"/>
      <c r="H63" s="484"/>
      <c r="I63" s="485"/>
      <c r="J63" s="313"/>
    </row>
    <row r="64" spans="1:11" ht="15" customHeight="1" x14ac:dyDescent="0.25">
      <c r="A64" s="89"/>
      <c r="B64" s="417"/>
      <c r="C64" s="417"/>
      <c r="D64" s="417"/>
      <c r="E64" s="417"/>
      <c r="F64" s="317"/>
      <c r="G64" s="317"/>
      <c r="H64" s="83"/>
      <c r="I64" s="83"/>
      <c r="J64" s="83"/>
    </row>
    <row r="65" spans="1:14" ht="15" customHeight="1" x14ac:dyDescent="0.25">
      <c r="A65" s="89">
        <v>16</v>
      </c>
      <c r="B65" s="516" t="s">
        <v>132</v>
      </c>
      <c r="C65" s="516"/>
      <c r="D65" s="516"/>
      <c r="E65" s="516"/>
      <c r="F65" s="516"/>
      <c r="G65" s="516"/>
      <c r="H65" s="65"/>
      <c r="I65" s="85"/>
      <c r="J65" s="103"/>
    </row>
    <row r="66" spans="1:14" ht="15" customHeight="1" x14ac:dyDescent="0.25">
      <c r="A66" s="89"/>
      <c r="B66" s="86"/>
      <c r="C66" s="317"/>
      <c r="D66" s="317"/>
      <c r="E66" s="320"/>
      <c r="F66" s="320"/>
      <c r="G66" s="86"/>
      <c r="H66" s="85"/>
      <c r="I66" s="83"/>
      <c r="J66" s="85"/>
      <c r="N66" s="10"/>
    </row>
    <row r="67" spans="1:14" ht="15" customHeight="1" x14ac:dyDescent="0.25">
      <c r="A67" s="89"/>
      <c r="B67" s="523" t="s">
        <v>267</v>
      </c>
      <c r="C67" s="523"/>
      <c r="D67" s="523"/>
      <c r="E67" s="523"/>
      <c r="F67" s="523"/>
      <c r="G67" s="86"/>
      <c r="H67" s="85"/>
      <c r="I67" s="83"/>
      <c r="J67" s="85"/>
      <c r="N67" s="10"/>
    </row>
    <row r="68" spans="1:14" ht="15" customHeight="1" x14ac:dyDescent="0.25">
      <c r="A68" s="89"/>
      <c r="B68" s="80"/>
      <c r="C68" s="80"/>
      <c r="D68" s="83" t="s">
        <v>67</v>
      </c>
      <c r="E68" s="80"/>
      <c r="F68" s="83" t="s">
        <v>68</v>
      </c>
      <c r="G68" s="83"/>
      <c r="H68" s="85"/>
      <c r="I68" s="83"/>
      <c r="J68" s="85"/>
      <c r="N68" s="10"/>
    </row>
    <row r="69" spans="1:14" ht="15" customHeight="1" x14ac:dyDescent="0.25">
      <c r="A69" s="89"/>
      <c r="B69" s="110"/>
      <c r="C69" s="110"/>
      <c r="D69" s="323" t="str">
        <f>""</f>
        <v/>
      </c>
      <c r="E69" s="110"/>
      <c r="F69" s="323" t="str">
        <f>""</f>
        <v/>
      </c>
      <c r="G69" s="110"/>
      <c r="H69" s="85"/>
      <c r="I69" s="110"/>
      <c r="J69" s="85"/>
      <c r="N69" s="10"/>
    </row>
    <row r="70" spans="1:14" ht="15" customHeight="1" x14ac:dyDescent="0.25">
      <c r="A70" s="89"/>
      <c r="B70" s="110"/>
      <c r="C70" s="110"/>
      <c r="D70" s="333"/>
      <c r="E70" s="110"/>
      <c r="F70" s="333"/>
      <c r="G70" s="110"/>
      <c r="H70" s="85"/>
      <c r="I70" s="110"/>
      <c r="J70" s="85"/>
      <c r="N70" s="10"/>
    </row>
    <row r="71" spans="1:14" ht="15" customHeight="1" x14ac:dyDescent="0.25">
      <c r="A71" s="89"/>
      <c r="B71" s="523" t="s">
        <v>268</v>
      </c>
      <c r="C71" s="523"/>
      <c r="D71" s="523"/>
      <c r="E71" s="523"/>
      <c r="F71" s="523"/>
      <c r="G71" s="83"/>
      <c r="H71" s="85"/>
      <c r="I71" s="83"/>
      <c r="J71" s="85"/>
      <c r="N71" s="10"/>
    </row>
    <row r="72" spans="1:14" ht="15" customHeight="1" x14ac:dyDescent="0.25">
      <c r="A72" s="89"/>
      <c r="B72" s="80"/>
      <c r="C72" s="80"/>
      <c r="D72" s="83" t="s">
        <v>67</v>
      </c>
      <c r="E72" s="80"/>
      <c r="F72" s="83" t="s">
        <v>68</v>
      </c>
      <c r="G72" s="83"/>
      <c r="H72" s="83" t="s">
        <v>106</v>
      </c>
      <c r="I72" s="83"/>
      <c r="J72" s="85"/>
      <c r="N72" s="10"/>
    </row>
    <row r="73" spans="1:14" ht="15" customHeight="1" x14ac:dyDescent="0.25">
      <c r="A73" s="89"/>
      <c r="B73" s="100"/>
      <c r="C73" s="85"/>
      <c r="D73" s="323" t="str">
        <f>""</f>
        <v/>
      </c>
      <c r="E73" s="110"/>
      <c r="F73" s="323" t="str">
        <f>""</f>
        <v/>
      </c>
      <c r="G73" s="110"/>
      <c r="H73" s="323" t="str">
        <f>""</f>
        <v/>
      </c>
      <c r="I73" s="110"/>
      <c r="J73" s="85"/>
      <c r="N73" s="10"/>
    </row>
    <row r="74" spans="1:14" ht="15" customHeight="1" x14ac:dyDescent="0.25">
      <c r="A74" s="89"/>
      <c r="B74" s="100"/>
      <c r="C74" s="85"/>
      <c r="D74" s="333"/>
      <c r="E74" s="110"/>
      <c r="F74" s="333"/>
      <c r="G74" s="110"/>
      <c r="H74" s="333"/>
      <c r="I74" s="110"/>
      <c r="J74" s="85"/>
      <c r="N74" s="10"/>
    </row>
    <row r="75" spans="1:14" ht="15" customHeight="1" x14ac:dyDescent="0.25">
      <c r="A75" s="89"/>
      <c r="B75" s="523" t="s">
        <v>269</v>
      </c>
      <c r="C75" s="523"/>
      <c r="D75" s="523"/>
      <c r="E75" s="523"/>
      <c r="F75" s="523"/>
      <c r="G75" s="83"/>
      <c r="H75" s="85"/>
      <c r="I75" s="83"/>
      <c r="J75" s="85"/>
      <c r="N75" s="10"/>
    </row>
    <row r="76" spans="1:14" ht="15" customHeight="1" x14ac:dyDescent="0.25">
      <c r="A76" s="89"/>
      <c r="B76" s="80"/>
      <c r="C76" s="80"/>
      <c r="D76" s="83" t="s">
        <v>67</v>
      </c>
      <c r="E76" s="80"/>
      <c r="F76" s="83" t="s">
        <v>68</v>
      </c>
      <c r="G76" s="83"/>
      <c r="H76" s="83" t="s">
        <v>106</v>
      </c>
      <c r="I76" s="83"/>
      <c r="J76" s="85"/>
      <c r="N76" s="10"/>
    </row>
    <row r="77" spans="1:14" ht="15" customHeight="1" x14ac:dyDescent="0.25">
      <c r="A77" s="89"/>
      <c r="B77" s="100"/>
      <c r="C77" s="85"/>
      <c r="D77" s="323" t="str">
        <f>""</f>
        <v/>
      </c>
      <c r="E77" s="110"/>
      <c r="F77" s="323" t="str">
        <f>""</f>
        <v/>
      </c>
      <c r="G77" s="110"/>
      <c r="H77" s="323" t="str">
        <f>""</f>
        <v/>
      </c>
      <c r="I77" s="110"/>
      <c r="J77" s="85"/>
      <c r="N77" s="10"/>
    </row>
    <row r="78" spans="1:14" ht="15" customHeight="1" x14ac:dyDescent="0.25">
      <c r="A78" s="89"/>
      <c r="B78" s="100"/>
      <c r="C78" s="85"/>
      <c r="D78" s="333"/>
      <c r="E78" s="110"/>
      <c r="F78" s="333"/>
      <c r="G78" s="110"/>
      <c r="H78" s="333"/>
      <c r="I78" s="110"/>
      <c r="J78" s="85"/>
      <c r="N78" s="10"/>
    </row>
    <row r="79" spans="1:14" ht="15" customHeight="1" x14ac:dyDescent="0.25">
      <c r="A79" s="89"/>
      <c r="B79" s="523" t="s">
        <v>270</v>
      </c>
      <c r="C79" s="523"/>
      <c r="D79" s="523"/>
      <c r="E79" s="523"/>
      <c r="F79" s="523"/>
      <c r="G79" s="523"/>
      <c r="H79" s="523"/>
      <c r="I79" s="523"/>
      <c r="J79" s="85"/>
      <c r="N79" s="10"/>
    </row>
    <row r="80" spans="1:14" ht="15" customHeight="1" x14ac:dyDescent="0.25">
      <c r="A80" s="89"/>
      <c r="B80" s="80"/>
      <c r="C80" s="80"/>
      <c r="D80" s="83" t="s">
        <v>67</v>
      </c>
      <c r="E80" s="80"/>
      <c r="F80" s="83" t="s">
        <v>68</v>
      </c>
      <c r="G80" s="83"/>
      <c r="H80" s="85"/>
      <c r="I80" s="83"/>
      <c r="J80" s="85"/>
      <c r="N80" s="10"/>
    </row>
    <row r="81" spans="1:14" ht="15" customHeight="1" x14ac:dyDescent="0.25">
      <c r="A81" s="89"/>
      <c r="B81" s="80"/>
      <c r="C81" s="80"/>
      <c r="D81" s="323" t="str">
        <f>""</f>
        <v/>
      </c>
      <c r="E81" s="80"/>
      <c r="F81" s="323" t="str">
        <f>""</f>
        <v/>
      </c>
      <c r="G81" s="83"/>
      <c r="H81" s="85"/>
      <c r="I81" s="83"/>
      <c r="J81" s="85"/>
      <c r="N81" s="10"/>
    </row>
    <row r="82" spans="1:14" ht="15" customHeight="1" x14ac:dyDescent="0.25">
      <c r="A82" s="89"/>
      <c r="B82" s="80"/>
      <c r="C82" s="80"/>
      <c r="D82" s="235"/>
      <c r="E82" s="80"/>
      <c r="F82" s="235"/>
      <c r="G82" s="110"/>
      <c r="H82" s="83"/>
      <c r="I82" s="83"/>
      <c r="J82" s="83"/>
      <c r="N82" s="10"/>
    </row>
    <row r="83" spans="1:14" ht="15" customHeight="1" x14ac:dyDescent="0.25">
      <c r="A83" s="89"/>
      <c r="B83" s="501" t="str">
        <f>""</f>
        <v/>
      </c>
      <c r="C83" s="502"/>
      <c r="D83" s="502"/>
      <c r="E83" s="502"/>
      <c r="F83" s="502"/>
      <c r="G83" s="502"/>
      <c r="H83" s="502"/>
      <c r="I83" s="503"/>
      <c r="J83" s="83"/>
      <c r="N83" s="10"/>
    </row>
    <row r="84" spans="1:14" ht="15" customHeight="1" thickBot="1" x14ac:dyDescent="0.3">
      <c r="A84" s="89"/>
      <c r="B84" s="111"/>
      <c r="C84" s="110"/>
      <c r="D84" s="110"/>
      <c r="E84" s="110"/>
      <c r="F84" s="110"/>
      <c r="G84" s="110"/>
      <c r="H84" s="110"/>
      <c r="I84" s="110"/>
      <c r="J84" s="110"/>
      <c r="N84" s="10"/>
    </row>
    <row r="85" spans="1:14" s="219" customFormat="1" ht="17.100000000000001" customHeight="1" thickBot="1" x14ac:dyDescent="0.3">
      <c r="A85" s="309" t="s">
        <v>133</v>
      </c>
      <c r="B85" s="484" t="s">
        <v>134</v>
      </c>
      <c r="C85" s="484"/>
      <c r="D85" s="484"/>
      <c r="E85" s="484"/>
      <c r="F85" s="484"/>
      <c r="G85" s="484"/>
      <c r="H85" s="484"/>
      <c r="I85" s="485"/>
      <c r="J85" s="314"/>
    </row>
    <row r="86" spans="1:14" ht="15" customHeight="1" x14ac:dyDescent="0.25">
      <c r="A86" s="89"/>
      <c r="B86" s="100"/>
      <c r="C86" s="85"/>
      <c r="D86" s="85"/>
      <c r="E86" s="85"/>
      <c r="F86" s="85"/>
      <c r="G86" s="85"/>
      <c r="H86" s="85"/>
      <c r="I86" s="85"/>
      <c r="J86" s="85"/>
    </row>
    <row r="87" spans="1:14" ht="30" customHeight="1" x14ac:dyDescent="0.25">
      <c r="A87" s="89">
        <v>17</v>
      </c>
      <c r="B87" s="417" t="s">
        <v>383</v>
      </c>
      <c r="C87" s="417"/>
      <c r="D87" s="417"/>
      <c r="E87" s="417"/>
      <c r="F87" s="417"/>
      <c r="G87" s="417"/>
      <c r="H87" s="417"/>
      <c r="I87" s="417"/>
      <c r="J87" s="49"/>
    </row>
    <row r="88" spans="1:14" ht="15" customHeight="1" x14ac:dyDescent="0.25">
      <c r="A88" s="89"/>
      <c r="B88" s="100"/>
      <c r="C88" s="85"/>
      <c r="D88" s="85"/>
      <c r="E88" s="85"/>
      <c r="F88" s="85"/>
      <c r="G88" s="85"/>
      <c r="H88" s="85"/>
      <c r="I88" s="85"/>
      <c r="J88" s="85"/>
    </row>
    <row r="89" spans="1:14" ht="45" customHeight="1" x14ac:dyDescent="0.25">
      <c r="A89" s="71" t="s">
        <v>154</v>
      </c>
      <c r="B89" s="507" t="s">
        <v>155</v>
      </c>
      <c r="C89" s="507"/>
      <c r="D89" s="507"/>
      <c r="E89" s="72" t="s">
        <v>156</v>
      </c>
      <c r="F89" s="70" t="s">
        <v>194</v>
      </c>
      <c r="G89" s="70" t="s">
        <v>187</v>
      </c>
      <c r="H89" s="46" t="s">
        <v>229</v>
      </c>
      <c r="I89" s="82"/>
      <c r="J89" s="82"/>
    </row>
    <row r="90" spans="1:14" ht="15" customHeight="1" x14ac:dyDescent="0.25">
      <c r="A90" s="112">
        <v>1</v>
      </c>
      <c r="B90" s="504" t="str">
        <f>""</f>
        <v/>
      </c>
      <c r="C90" s="504"/>
      <c r="D90" s="504"/>
      <c r="E90" s="323" t="str">
        <f>""</f>
        <v/>
      </c>
      <c r="F90" s="323" t="str">
        <f>""</f>
        <v/>
      </c>
      <c r="G90" s="323" t="str">
        <f>""</f>
        <v/>
      </c>
      <c r="H90" s="323" t="str">
        <f>""</f>
        <v/>
      </c>
      <c r="I90" s="103"/>
      <c r="J90" s="103"/>
      <c r="K90" s="41"/>
    </row>
    <row r="91" spans="1:14" ht="15" customHeight="1" x14ac:dyDescent="0.25">
      <c r="A91" s="112">
        <v>2</v>
      </c>
      <c r="B91" s="504" t="str">
        <f>""</f>
        <v/>
      </c>
      <c r="C91" s="504"/>
      <c r="D91" s="504"/>
      <c r="E91" s="323" t="str">
        <f>""</f>
        <v/>
      </c>
      <c r="F91" s="323" t="str">
        <f>""</f>
        <v/>
      </c>
      <c r="G91" s="323" t="str">
        <f>""</f>
        <v/>
      </c>
      <c r="H91" s="323" t="str">
        <f>""</f>
        <v/>
      </c>
      <c r="I91" s="103"/>
      <c r="J91" s="103"/>
    </row>
    <row r="92" spans="1:14" ht="15" customHeight="1" x14ac:dyDescent="0.25">
      <c r="A92" s="112">
        <v>3</v>
      </c>
      <c r="B92" s="504" t="str">
        <f>""</f>
        <v/>
      </c>
      <c r="C92" s="504"/>
      <c r="D92" s="504"/>
      <c r="E92" s="323" t="str">
        <f>""</f>
        <v/>
      </c>
      <c r="F92" s="323" t="str">
        <f>""</f>
        <v/>
      </c>
      <c r="G92" s="323" t="str">
        <f>""</f>
        <v/>
      </c>
      <c r="H92" s="323" t="str">
        <f>""</f>
        <v/>
      </c>
      <c r="I92" s="103"/>
      <c r="J92" s="103"/>
    </row>
    <row r="93" spans="1:14" ht="15" customHeight="1" x14ac:dyDescent="0.25">
      <c r="A93" s="112">
        <v>4</v>
      </c>
      <c r="B93" s="504" t="str">
        <f>""</f>
        <v/>
      </c>
      <c r="C93" s="504"/>
      <c r="D93" s="504"/>
      <c r="E93" s="323" t="str">
        <f>""</f>
        <v/>
      </c>
      <c r="F93" s="323" t="str">
        <f>""</f>
        <v/>
      </c>
      <c r="G93" s="323" t="str">
        <f>""</f>
        <v/>
      </c>
      <c r="H93" s="323" t="str">
        <f>""</f>
        <v/>
      </c>
      <c r="I93" s="103"/>
      <c r="J93" s="103"/>
    </row>
    <row r="94" spans="1:14" ht="15" customHeight="1" x14ac:dyDescent="0.25">
      <c r="A94" s="112">
        <v>5</v>
      </c>
      <c r="B94" s="504" t="str">
        <f>""</f>
        <v/>
      </c>
      <c r="C94" s="504"/>
      <c r="D94" s="504"/>
      <c r="E94" s="323" t="str">
        <f>""</f>
        <v/>
      </c>
      <c r="F94" s="323" t="str">
        <f>""</f>
        <v/>
      </c>
      <c r="G94" s="323" t="str">
        <f>""</f>
        <v/>
      </c>
      <c r="H94" s="323" t="str">
        <f>""</f>
        <v/>
      </c>
      <c r="I94" s="103"/>
      <c r="J94" s="103"/>
    </row>
    <row r="95" spans="1:14" ht="15" customHeight="1" x14ac:dyDescent="0.25">
      <c r="A95" s="112">
        <v>6</v>
      </c>
      <c r="B95" s="504" t="str">
        <f>""</f>
        <v/>
      </c>
      <c r="C95" s="504"/>
      <c r="D95" s="504"/>
      <c r="E95" s="323" t="str">
        <f>""</f>
        <v/>
      </c>
      <c r="F95" s="323" t="str">
        <f>""</f>
        <v/>
      </c>
      <c r="G95" s="323" t="str">
        <f>""</f>
        <v/>
      </c>
      <c r="H95" s="323" t="str">
        <f>""</f>
        <v/>
      </c>
      <c r="I95" s="103"/>
      <c r="J95" s="103"/>
    </row>
    <row r="96" spans="1:14" ht="15" customHeight="1" x14ac:dyDescent="0.25">
      <c r="A96" s="112">
        <v>7</v>
      </c>
      <c r="B96" s="504" t="str">
        <f>""</f>
        <v/>
      </c>
      <c r="C96" s="504"/>
      <c r="D96" s="504"/>
      <c r="E96" s="323" t="str">
        <f>""</f>
        <v/>
      </c>
      <c r="F96" s="323" t="str">
        <f>""</f>
        <v/>
      </c>
      <c r="G96" s="323" t="str">
        <f>""</f>
        <v/>
      </c>
      <c r="H96" s="323" t="str">
        <f>""</f>
        <v/>
      </c>
      <c r="I96" s="103"/>
      <c r="J96" s="103"/>
    </row>
    <row r="97" spans="1:10" ht="15" customHeight="1" x14ac:dyDescent="0.25">
      <c r="A97" s="112">
        <v>8</v>
      </c>
      <c r="B97" s="504" t="str">
        <f>""</f>
        <v/>
      </c>
      <c r="C97" s="504"/>
      <c r="D97" s="504"/>
      <c r="E97" s="323" t="str">
        <f>""</f>
        <v/>
      </c>
      <c r="F97" s="323" t="str">
        <f>""</f>
        <v/>
      </c>
      <c r="G97" s="323" t="str">
        <f>""</f>
        <v/>
      </c>
      <c r="H97" s="323" t="str">
        <f>""</f>
        <v/>
      </c>
      <c r="I97" s="103"/>
      <c r="J97" s="103"/>
    </row>
    <row r="98" spans="1:10" ht="15" customHeight="1" x14ac:dyDescent="0.25">
      <c r="A98" s="112">
        <v>9</v>
      </c>
      <c r="B98" s="504" t="str">
        <f>""</f>
        <v/>
      </c>
      <c r="C98" s="504"/>
      <c r="D98" s="504"/>
      <c r="E98" s="323" t="str">
        <f>""</f>
        <v/>
      </c>
      <c r="F98" s="323" t="str">
        <f>""</f>
        <v/>
      </c>
      <c r="G98" s="323" t="str">
        <f>""</f>
        <v/>
      </c>
      <c r="H98" s="323" t="str">
        <f>""</f>
        <v/>
      </c>
      <c r="I98" s="103"/>
      <c r="J98" s="103"/>
    </row>
    <row r="99" spans="1:10" ht="15" customHeight="1" x14ac:dyDescent="0.25">
      <c r="A99" s="112">
        <v>10</v>
      </c>
      <c r="B99" s="504" t="str">
        <f>""</f>
        <v/>
      </c>
      <c r="C99" s="504"/>
      <c r="D99" s="504"/>
      <c r="E99" s="323" t="str">
        <f>""</f>
        <v/>
      </c>
      <c r="F99" s="323" t="str">
        <f>""</f>
        <v/>
      </c>
      <c r="G99" s="323" t="str">
        <f>""</f>
        <v/>
      </c>
      <c r="H99" s="323" t="str">
        <f>""</f>
        <v/>
      </c>
      <c r="I99" s="103"/>
      <c r="J99" s="103"/>
    </row>
    <row r="100" spans="1:10" ht="30" customHeight="1" x14ac:dyDescent="0.25">
      <c r="A100" s="89"/>
      <c r="B100" s="417" t="s">
        <v>384</v>
      </c>
      <c r="C100" s="417"/>
      <c r="D100" s="417"/>
      <c r="E100" s="417"/>
      <c r="F100" s="417"/>
      <c r="G100" s="417"/>
      <c r="H100" s="417"/>
      <c r="I100" s="417"/>
      <c r="J100" s="87"/>
    </row>
    <row r="101" spans="1:10" ht="15" customHeight="1" x14ac:dyDescent="0.25">
      <c r="A101" s="89"/>
      <c r="B101" s="86"/>
      <c r="C101" s="86"/>
      <c r="D101" s="86"/>
      <c r="E101" s="86"/>
      <c r="F101" s="86"/>
      <c r="G101" s="86"/>
      <c r="H101" s="86"/>
      <c r="I101" s="86"/>
      <c r="J101" s="51"/>
    </row>
    <row r="102" spans="1:10" ht="15" customHeight="1" x14ac:dyDescent="0.25">
      <c r="A102" s="89"/>
      <c r="B102" s="501" t="str">
        <f>""</f>
        <v/>
      </c>
      <c r="C102" s="502"/>
      <c r="D102" s="502"/>
      <c r="E102" s="502"/>
      <c r="F102" s="502"/>
      <c r="G102" s="502"/>
      <c r="H102" s="502"/>
      <c r="I102" s="503"/>
      <c r="J102" s="107"/>
    </row>
    <row r="103" spans="1:10" ht="15" customHeight="1" x14ac:dyDescent="0.25">
      <c r="A103" s="89"/>
      <c r="B103" s="86"/>
      <c r="C103" s="86"/>
      <c r="D103" s="86"/>
      <c r="E103" s="86"/>
      <c r="F103" s="86"/>
      <c r="G103" s="86"/>
      <c r="H103" s="86"/>
      <c r="I103" s="86"/>
      <c r="J103" s="51"/>
    </row>
    <row r="104" spans="1:10" ht="15" customHeight="1" x14ac:dyDescent="0.25">
      <c r="A104" s="89">
        <v>18</v>
      </c>
      <c r="B104" s="417" t="s">
        <v>217</v>
      </c>
      <c r="C104" s="417"/>
      <c r="D104" s="417"/>
      <c r="E104" s="417"/>
      <c r="F104" s="417"/>
      <c r="G104" s="417"/>
      <c r="H104" s="417"/>
      <c r="I104" s="417"/>
      <c r="J104" s="49"/>
    </row>
    <row r="105" spans="1:10" ht="15" customHeight="1" x14ac:dyDescent="0.25">
      <c r="A105" s="89"/>
      <c r="B105" s="51"/>
      <c r="C105" s="51"/>
      <c r="D105" s="51"/>
      <c r="E105" s="51"/>
      <c r="F105" s="51"/>
      <c r="G105" s="51"/>
      <c r="H105" s="51"/>
      <c r="I105" s="51"/>
      <c r="J105" s="51"/>
    </row>
    <row r="106" spans="1:10" ht="15" customHeight="1" x14ac:dyDescent="0.25">
      <c r="A106" s="71" t="s">
        <v>154</v>
      </c>
      <c r="B106" s="507" t="s">
        <v>155</v>
      </c>
      <c r="C106" s="507"/>
      <c r="D106" s="507"/>
      <c r="E106" s="507" t="s">
        <v>156</v>
      </c>
      <c r="F106" s="507"/>
      <c r="G106" s="507" t="s">
        <v>153</v>
      </c>
      <c r="H106" s="507"/>
      <c r="I106" s="51"/>
    </row>
    <row r="107" spans="1:10" ht="15" customHeight="1" x14ac:dyDescent="0.25">
      <c r="A107" s="113">
        <v>1</v>
      </c>
      <c r="B107" s="510" t="str">
        <f>""</f>
        <v/>
      </c>
      <c r="C107" s="510"/>
      <c r="D107" s="510"/>
      <c r="E107" s="521" t="str">
        <f>""</f>
        <v/>
      </c>
      <c r="F107" s="521"/>
      <c r="G107" s="521" t="str">
        <f>""</f>
        <v/>
      </c>
      <c r="H107" s="521"/>
      <c r="I107" s="51"/>
    </row>
    <row r="108" spans="1:10" ht="15" customHeight="1" x14ac:dyDescent="0.25">
      <c r="A108" s="113">
        <v>2</v>
      </c>
      <c r="B108" s="510" t="str">
        <f>""</f>
        <v/>
      </c>
      <c r="C108" s="510"/>
      <c r="D108" s="510"/>
      <c r="E108" s="521" t="str">
        <f>""</f>
        <v/>
      </c>
      <c r="F108" s="521"/>
      <c r="G108" s="521" t="str">
        <f>""</f>
        <v/>
      </c>
      <c r="H108" s="521"/>
      <c r="I108" s="51"/>
    </row>
    <row r="109" spans="1:10" ht="15" customHeight="1" x14ac:dyDescent="0.25">
      <c r="A109" s="113">
        <v>3</v>
      </c>
      <c r="B109" s="510" t="str">
        <f>""</f>
        <v/>
      </c>
      <c r="C109" s="510"/>
      <c r="D109" s="510"/>
      <c r="E109" s="521" t="str">
        <f>""</f>
        <v/>
      </c>
      <c r="F109" s="521"/>
      <c r="G109" s="521" t="str">
        <f>""</f>
        <v/>
      </c>
      <c r="H109" s="521"/>
      <c r="I109" s="51"/>
    </row>
    <row r="110" spans="1:10" ht="15" customHeight="1" x14ac:dyDescent="0.25">
      <c r="A110" s="113">
        <v>4</v>
      </c>
      <c r="B110" s="510" t="str">
        <f>""</f>
        <v/>
      </c>
      <c r="C110" s="510"/>
      <c r="D110" s="510"/>
      <c r="E110" s="521" t="str">
        <f>""</f>
        <v/>
      </c>
      <c r="F110" s="521"/>
      <c r="G110" s="521" t="str">
        <f>""</f>
        <v/>
      </c>
      <c r="H110" s="521"/>
      <c r="I110" s="51"/>
    </row>
    <row r="111" spans="1:10" ht="15" customHeight="1" x14ac:dyDescent="0.25">
      <c r="A111" s="113">
        <v>5</v>
      </c>
      <c r="B111" s="510" t="str">
        <f>""</f>
        <v/>
      </c>
      <c r="C111" s="510"/>
      <c r="D111" s="510"/>
      <c r="E111" s="521" t="str">
        <f>""</f>
        <v/>
      </c>
      <c r="F111" s="521"/>
      <c r="G111" s="521" t="str">
        <f>""</f>
        <v/>
      </c>
      <c r="H111" s="521"/>
      <c r="I111" s="51"/>
    </row>
    <row r="112" spans="1:10" ht="15" customHeight="1" x14ac:dyDescent="0.25">
      <c r="A112" s="113">
        <v>6</v>
      </c>
      <c r="B112" s="510" t="str">
        <f>""</f>
        <v/>
      </c>
      <c r="C112" s="510"/>
      <c r="D112" s="510"/>
      <c r="E112" s="521" t="str">
        <f>""</f>
        <v/>
      </c>
      <c r="F112" s="521"/>
      <c r="G112" s="521" t="str">
        <f>""</f>
        <v/>
      </c>
      <c r="H112" s="521"/>
      <c r="I112" s="51"/>
    </row>
    <row r="113" spans="1:14" ht="15" customHeight="1" x14ac:dyDescent="0.25">
      <c r="A113" s="113">
        <v>7</v>
      </c>
      <c r="B113" s="510" t="str">
        <f>""</f>
        <v/>
      </c>
      <c r="C113" s="510"/>
      <c r="D113" s="510"/>
      <c r="E113" s="521" t="str">
        <f>""</f>
        <v/>
      </c>
      <c r="F113" s="521"/>
      <c r="G113" s="521" t="str">
        <f>""</f>
        <v/>
      </c>
      <c r="H113" s="521"/>
      <c r="I113" s="51"/>
    </row>
    <row r="114" spans="1:14" ht="15" customHeight="1" x14ac:dyDescent="0.25">
      <c r="A114" s="113">
        <v>8</v>
      </c>
      <c r="B114" s="510" t="str">
        <f>""</f>
        <v/>
      </c>
      <c r="C114" s="510"/>
      <c r="D114" s="510"/>
      <c r="E114" s="521" t="str">
        <f>""</f>
        <v/>
      </c>
      <c r="F114" s="521"/>
      <c r="G114" s="521" t="str">
        <f>""</f>
        <v/>
      </c>
      <c r="H114" s="521"/>
      <c r="I114" s="51"/>
    </row>
    <row r="115" spans="1:14" ht="15" customHeight="1" x14ac:dyDescent="0.25">
      <c r="A115" s="113">
        <v>9</v>
      </c>
      <c r="B115" s="510" t="str">
        <f>""</f>
        <v/>
      </c>
      <c r="C115" s="510"/>
      <c r="D115" s="510"/>
      <c r="E115" s="521" t="str">
        <f>""</f>
        <v/>
      </c>
      <c r="F115" s="521"/>
      <c r="G115" s="521" t="str">
        <f>""</f>
        <v/>
      </c>
      <c r="H115" s="521"/>
      <c r="I115" s="51"/>
    </row>
    <row r="116" spans="1:14" ht="15" customHeight="1" x14ac:dyDescent="0.25">
      <c r="A116" s="113">
        <v>10</v>
      </c>
      <c r="B116" s="510" t="str">
        <f>""</f>
        <v/>
      </c>
      <c r="C116" s="510"/>
      <c r="D116" s="510"/>
      <c r="E116" s="521" t="str">
        <f>""</f>
        <v/>
      </c>
      <c r="F116" s="521"/>
      <c r="G116" s="521" t="str">
        <f>""</f>
        <v/>
      </c>
      <c r="H116" s="521"/>
      <c r="I116" s="51"/>
    </row>
    <row r="117" spans="1:14" ht="15" customHeight="1" x14ac:dyDescent="0.25">
      <c r="A117" s="89"/>
      <c r="B117" s="86"/>
      <c r="C117" s="86"/>
      <c r="D117" s="85"/>
      <c r="E117" s="85"/>
      <c r="F117" s="85"/>
      <c r="G117" s="85"/>
      <c r="H117" s="83"/>
      <c r="I117" s="83"/>
      <c r="J117" s="83"/>
    </row>
    <row r="118" spans="1:14" ht="15" customHeight="1" x14ac:dyDescent="0.25">
      <c r="A118" s="89">
        <v>19</v>
      </c>
      <c r="B118" s="516" t="s">
        <v>135</v>
      </c>
      <c r="C118" s="516"/>
      <c r="D118" s="516"/>
      <c r="E118" s="516"/>
      <c r="F118" s="516"/>
      <c r="G118" s="516"/>
      <c r="H118" s="65"/>
      <c r="I118" s="85"/>
      <c r="J118" s="65"/>
    </row>
    <row r="119" spans="1:14" ht="15" customHeight="1" x14ac:dyDescent="0.25">
      <c r="A119" s="74"/>
      <c r="B119" s="84"/>
      <c r="C119" s="84"/>
      <c r="D119" s="83" t="s">
        <v>67</v>
      </c>
      <c r="E119" s="85"/>
      <c r="F119" s="83" t="s">
        <v>68</v>
      </c>
      <c r="G119" s="85"/>
      <c r="H119" s="83" t="s">
        <v>106</v>
      </c>
      <c r="I119" s="85"/>
      <c r="J119" s="65"/>
    </row>
    <row r="120" spans="1:14" ht="15" customHeight="1" x14ac:dyDescent="0.25">
      <c r="A120" s="74"/>
      <c r="B120" s="84"/>
      <c r="C120" s="84"/>
      <c r="D120" s="323" t="str">
        <f>""</f>
        <v/>
      </c>
      <c r="E120" s="85"/>
      <c r="F120" s="323" t="str">
        <f>""</f>
        <v/>
      </c>
      <c r="G120" s="85"/>
      <c r="H120" s="323" t="str">
        <f>""</f>
        <v/>
      </c>
      <c r="I120" s="85"/>
      <c r="J120" s="65"/>
    </row>
    <row r="121" spans="1:14" ht="15" customHeight="1" x14ac:dyDescent="0.25">
      <c r="A121" s="89"/>
      <c r="B121" s="100"/>
      <c r="C121" s="85"/>
      <c r="D121" s="85"/>
      <c r="E121" s="85"/>
      <c r="F121" s="85"/>
      <c r="G121" s="85"/>
      <c r="H121" s="85"/>
      <c r="I121" s="85"/>
      <c r="J121" s="85"/>
    </row>
    <row r="122" spans="1:14" ht="15" customHeight="1" x14ac:dyDescent="0.25">
      <c r="A122" s="89"/>
      <c r="B122" s="513" t="s">
        <v>385</v>
      </c>
      <c r="C122" s="513"/>
      <c r="D122" s="513"/>
      <c r="E122" s="513"/>
      <c r="F122" s="513"/>
      <c r="G122" s="513"/>
      <c r="H122" s="513"/>
      <c r="I122" s="513"/>
      <c r="J122" s="87"/>
      <c r="K122" s="9"/>
    </row>
    <row r="123" spans="1:14" ht="15" customHeight="1" x14ac:dyDescent="0.25">
      <c r="A123" s="514" t="s">
        <v>154</v>
      </c>
      <c r="B123" s="543" t="s">
        <v>155</v>
      </c>
      <c r="C123" s="544"/>
      <c r="D123" s="514" t="s">
        <v>156</v>
      </c>
      <c r="E123" s="514" t="s">
        <v>271</v>
      </c>
      <c r="F123" s="514" t="s">
        <v>339</v>
      </c>
      <c r="G123" s="514" t="s">
        <v>195</v>
      </c>
      <c r="H123" s="514" t="s">
        <v>196</v>
      </c>
      <c r="I123" s="507" t="s">
        <v>229</v>
      </c>
      <c r="J123" s="85"/>
    </row>
    <row r="124" spans="1:14" ht="30" customHeight="1" x14ac:dyDescent="0.25">
      <c r="A124" s="515"/>
      <c r="B124" s="545"/>
      <c r="C124" s="546"/>
      <c r="D124" s="515"/>
      <c r="E124" s="515"/>
      <c r="F124" s="515"/>
      <c r="G124" s="515"/>
      <c r="H124" s="515"/>
      <c r="I124" s="507"/>
      <c r="J124" s="85"/>
    </row>
    <row r="125" spans="1:14" ht="15" customHeight="1" x14ac:dyDescent="0.25">
      <c r="A125" s="114">
        <v>1</v>
      </c>
      <c r="B125" s="505" t="str">
        <f>""</f>
        <v/>
      </c>
      <c r="C125" s="506"/>
      <c r="D125" s="323" t="str">
        <f>""</f>
        <v/>
      </c>
      <c r="E125" s="323" t="str">
        <f>""</f>
        <v/>
      </c>
      <c r="F125" s="323" t="str">
        <f>""</f>
        <v/>
      </c>
      <c r="G125" s="323" t="str">
        <f>""</f>
        <v/>
      </c>
      <c r="H125" s="323" t="str">
        <f>""</f>
        <v/>
      </c>
      <c r="I125" s="323" t="str">
        <f>""</f>
        <v/>
      </c>
      <c r="J125" s="85"/>
    </row>
    <row r="126" spans="1:14" ht="15" customHeight="1" x14ac:dyDescent="0.25">
      <c r="A126" s="114">
        <v>2</v>
      </c>
      <c r="B126" s="505" t="str">
        <f>""</f>
        <v/>
      </c>
      <c r="C126" s="506" t="str">
        <f>""</f>
        <v/>
      </c>
      <c r="D126" s="323" t="str">
        <f>""</f>
        <v/>
      </c>
      <c r="E126" s="323" t="str">
        <f>""</f>
        <v/>
      </c>
      <c r="F126" s="323" t="str">
        <f>""</f>
        <v/>
      </c>
      <c r="G126" s="323" t="str">
        <f>""</f>
        <v/>
      </c>
      <c r="H126" s="323" t="str">
        <f>""</f>
        <v/>
      </c>
      <c r="I126" s="323" t="str">
        <f>""</f>
        <v/>
      </c>
      <c r="J126" s="85"/>
    </row>
    <row r="127" spans="1:14" ht="15" customHeight="1" x14ac:dyDescent="0.25">
      <c r="A127" s="114">
        <v>3</v>
      </c>
      <c r="B127" s="505" t="str">
        <f>""</f>
        <v/>
      </c>
      <c r="C127" s="506" t="str">
        <f>""</f>
        <v/>
      </c>
      <c r="D127" s="323" t="str">
        <f>""</f>
        <v/>
      </c>
      <c r="E127" s="323" t="str">
        <f>""</f>
        <v/>
      </c>
      <c r="F127" s="323" t="str">
        <f>""</f>
        <v/>
      </c>
      <c r="G127" s="323" t="str">
        <f>""</f>
        <v/>
      </c>
      <c r="H127" s="323" t="str">
        <f>""</f>
        <v/>
      </c>
      <c r="I127" s="323" t="str">
        <f>""</f>
        <v/>
      </c>
      <c r="J127" s="85"/>
      <c r="N127" s="530"/>
    </row>
    <row r="128" spans="1:14" ht="15" customHeight="1" x14ac:dyDescent="0.25">
      <c r="A128" s="114">
        <v>4</v>
      </c>
      <c r="B128" s="505" t="str">
        <f>""</f>
        <v/>
      </c>
      <c r="C128" s="506" t="str">
        <f>""</f>
        <v/>
      </c>
      <c r="D128" s="323" t="str">
        <f>""</f>
        <v/>
      </c>
      <c r="E128" s="323" t="str">
        <f>""</f>
        <v/>
      </c>
      <c r="F128" s="323" t="str">
        <f>""</f>
        <v/>
      </c>
      <c r="G128" s="323" t="str">
        <f>""</f>
        <v/>
      </c>
      <c r="H128" s="323" t="str">
        <f>""</f>
        <v/>
      </c>
      <c r="I128" s="323" t="str">
        <f>""</f>
        <v/>
      </c>
      <c r="J128" s="85"/>
      <c r="N128" s="530"/>
    </row>
    <row r="129" spans="1:11" ht="15" customHeight="1" x14ac:dyDescent="0.25">
      <c r="A129" s="114">
        <v>5</v>
      </c>
      <c r="B129" s="505" t="str">
        <f>""</f>
        <v/>
      </c>
      <c r="C129" s="506" t="str">
        <f>""</f>
        <v/>
      </c>
      <c r="D129" s="323" t="str">
        <f>""</f>
        <v/>
      </c>
      <c r="E129" s="323" t="str">
        <f>""</f>
        <v/>
      </c>
      <c r="F129" s="323" t="str">
        <f>""</f>
        <v/>
      </c>
      <c r="G129" s="323" t="str">
        <f>""</f>
        <v/>
      </c>
      <c r="H129" s="323" t="str">
        <f>""</f>
        <v/>
      </c>
      <c r="I129" s="323" t="str">
        <f>""</f>
        <v/>
      </c>
      <c r="J129" s="85"/>
    </row>
    <row r="130" spans="1:11" ht="15" customHeight="1" x14ac:dyDescent="0.25">
      <c r="A130" s="114">
        <v>6</v>
      </c>
      <c r="B130" s="505" t="str">
        <f>""</f>
        <v/>
      </c>
      <c r="C130" s="506" t="str">
        <f>""</f>
        <v/>
      </c>
      <c r="D130" s="323" t="str">
        <f>""</f>
        <v/>
      </c>
      <c r="E130" s="323" t="str">
        <f>""</f>
        <v/>
      </c>
      <c r="F130" s="323" t="str">
        <f>""</f>
        <v/>
      </c>
      <c r="G130" s="323" t="str">
        <f>""</f>
        <v/>
      </c>
      <c r="H130" s="323" t="str">
        <f>""</f>
        <v/>
      </c>
      <c r="I130" s="323" t="str">
        <f>""</f>
        <v/>
      </c>
      <c r="J130" s="85"/>
    </row>
    <row r="131" spans="1:11" ht="30" customHeight="1" x14ac:dyDescent="0.25">
      <c r="A131" s="89"/>
      <c r="B131" s="517" t="s">
        <v>218</v>
      </c>
      <c r="C131" s="517"/>
      <c r="D131" s="517"/>
      <c r="E131" s="517"/>
      <c r="F131" s="517"/>
      <c r="G131" s="517"/>
      <c r="H131" s="517"/>
      <c r="I131" s="517"/>
      <c r="J131" s="115"/>
    </row>
    <row r="132" spans="1:11" ht="15" customHeight="1" x14ac:dyDescent="0.25">
      <c r="A132" s="89"/>
      <c r="B132" s="518" t="s">
        <v>340</v>
      </c>
      <c r="C132" s="518"/>
      <c r="D132" s="518"/>
      <c r="E132" s="518"/>
      <c r="F132" s="518"/>
      <c r="G132" s="518"/>
      <c r="H132" s="518"/>
      <c r="I132" s="518"/>
      <c r="J132" s="115"/>
    </row>
    <row r="133" spans="1:11" ht="15" customHeight="1" x14ac:dyDescent="0.25">
      <c r="A133" s="89"/>
      <c r="B133" s="321"/>
      <c r="C133" s="321"/>
      <c r="D133" s="321"/>
      <c r="E133" s="321"/>
      <c r="F133" s="321"/>
      <c r="G133" s="321"/>
      <c r="H133" s="321"/>
      <c r="I133" s="321"/>
      <c r="J133" s="115"/>
    </row>
    <row r="134" spans="1:11" ht="15" customHeight="1" x14ac:dyDescent="0.25">
      <c r="A134" s="89"/>
      <c r="B134" s="501" t="str">
        <f>""</f>
        <v/>
      </c>
      <c r="C134" s="502"/>
      <c r="D134" s="502"/>
      <c r="E134" s="502"/>
      <c r="F134" s="502"/>
      <c r="G134" s="502"/>
      <c r="H134" s="502"/>
      <c r="I134" s="503"/>
      <c r="J134" s="115"/>
    </row>
    <row r="135" spans="1:11" ht="15" customHeight="1" thickBot="1" x14ac:dyDescent="0.3">
      <c r="A135" s="89"/>
      <c r="B135" s="100"/>
      <c r="C135" s="317"/>
      <c r="D135" s="317"/>
      <c r="E135" s="317"/>
      <c r="F135" s="317"/>
      <c r="G135" s="317"/>
      <c r="H135" s="317"/>
      <c r="I135" s="317"/>
      <c r="J135" s="85"/>
    </row>
    <row r="136" spans="1:11" s="219" customFormat="1" ht="17.100000000000001" customHeight="1" thickBot="1" x14ac:dyDescent="0.3">
      <c r="A136" s="309" t="s">
        <v>137</v>
      </c>
      <c r="B136" s="484" t="s">
        <v>136</v>
      </c>
      <c r="C136" s="484"/>
      <c r="D136" s="484"/>
      <c r="E136" s="484"/>
      <c r="F136" s="484"/>
      <c r="G136" s="484"/>
      <c r="H136" s="484"/>
      <c r="I136" s="485"/>
      <c r="J136" s="313"/>
    </row>
    <row r="137" spans="1:11" ht="15" customHeight="1" x14ac:dyDescent="0.25">
      <c r="A137" s="89"/>
      <c r="B137" s="100"/>
      <c r="C137" s="85"/>
      <c r="D137" s="85"/>
      <c r="E137" s="85"/>
      <c r="F137" s="85"/>
      <c r="G137" s="85"/>
      <c r="H137" s="85"/>
      <c r="I137" s="85"/>
      <c r="J137" s="85"/>
      <c r="K137" s="40"/>
    </row>
    <row r="138" spans="1:11" ht="15" customHeight="1" x14ac:dyDescent="0.25">
      <c r="A138" s="89">
        <v>20</v>
      </c>
      <c r="B138" s="417" t="s">
        <v>164</v>
      </c>
      <c r="C138" s="417"/>
      <c r="D138" s="417"/>
      <c r="E138" s="417"/>
      <c r="F138" s="417"/>
      <c r="G138" s="417"/>
      <c r="H138" s="417"/>
      <c r="I138" s="417"/>
      <c r="J138" s="101"/>
      <c r="K138" s="9"/>
    </row>
    <row r="139" spans="1:11" ht="15" customHeight="1" x14ac:dyDescent="0.25">
      <c r="A139" s="74"/>
      <c r="B139" s="84"/>
      <c r="C139" s="84"/>
      <c r="D139" s="83" t="s">
        <v>67</v>
      </c>
      <c r="E139" s="85"/>
      <c r="F139" s="83" t="s">
        <v>68</v>
      </c>
      <c r="G139" s="84"/>
      <c r="H139" s="65"/>
      <c r="I139" s="85"/>
      <c r="J139" s="101"/>
      <c r="K139" s="9"/>
    </row>
    <row r="140" spans="1:11" ht="15" customHeight="1" x14ac:dyDescent="0.25">
      <c r="A140" s="74"/>
      <c r="B140" s="84"/>
      <c r="C140" s="84"/>
      <c r="D140" s="323" t="str">
        <f>""</f>
        <v/>
      </c>
      <c r="E140" s="85"/>
      <c r="F140" s="323" t="str">
        <f>""</f>
        <v/>
      </c>
      <c r="G140" s="84"/>
      <c r="H140" s="65"/>
      <c r="I140" s="85"/>
      <c r="J140" s="101"/>
      <c r="K140" s="9"/>
    </row>
    <row r="141" spans="1:11" ht="15" customHeight="1" x14ac:dyDescent="0.25">
      <c r="A141" s="89"/>
      <c r="B141" s="86"/>
      <c r="C141" s="86"/>
      <c r="D141" s="85"/>
      <c r="E141" s="85"/>
      <c r="F141" s="85"/>
      <c r="G141" s="85"/>
      <c r="H141" s="83"/>
      <c r="I141" s="83"/>
      <c r="J141" s="83"/>
    </row>
    <row r="142" spans="1:11" ht="15" customHeight="1" x14ac:dyDescent="0.25">
      <c r="A142" s="89">
        <v>21</v>
      </c>
      <c r="B142" s="516" t="s">
        <v>138</v>
      </c>
      <c r="C142" s="516"/>
      <c r="D142" s="516"/>
      <c r="E142" s="516"/>
      <c r="F142" s="516"/>
      <c r="G142" s="516"/>
      <c r="H142" s="65"/>
      <c r="I142" s="85"/>
      <c r="J142" s="101"/>
    </row>
    <row r="143" spans="1:11" ht="15" customHeight="1" x14ac:dyDescent="0.25">
      <c r="A143" s="74"/>
      <c r="B143" s="84"/>
      <c r="C143" s="84"/>
      <c r="D143" s="83" t="s">
        <v>67</v>
      </c>
      <c r="E143" s="85"/>
      <c r="F143" s="83" t="s">
        <v>68</v>
      </c>
      <c r="G143" s="84"/>
      <c r="H143" s="83" t="s">
        <v>106</v>
      </c>
      <c r="I143" s="85"/>
      <c r="J143" s="101"/>
    </row>
    <row r="144" spans="1:11" ht="15" customHeight="1" x14ac:dyDescent="0.25">
      <c r="A144" s="74"/>
      <c r="B144" s="84"/>
      <c r="C144" s="84"/>
      <c r="D144" s="323" t="str">
        <f>""</f>
        <v/>
      </c>
      <c r="E144" s="85"/>
      <c r="F144" s="323" t="str">
        <f>""</f>
        <v/>
      </c>
      <c r="G144" s="84"/>
      <c r="H144" s="323" t="str">
        <f>""</f>
        <v/>
      </c>
      <c r="I144" s="85"/>
      <c r="J144" s="101"/>
    </row>
    <row r="145" spans="1:14" ht="15" customHeight="1" x14ac:dyDescent="0.25">
      <c r="A145" s="74"/>
      <c r="B145" s="290"/>
      <c r="C145" s="290"/>
      <c r="D145" s="290"/>
      <c r="E145" s="290"/>
      <c r="F145" s="290"/>
      <c r="G145" s="290"/>
      <c r="H145" s="322"/>
      <c r="I145" s="317"/>
      <c r="J145" s="101"/>
    </row>
    <row r="146" spans="1:14" ht="15" customHeight="1" x14ac:dyDescent="0.25">
      <c r="A146" s="74"/>
      <c r="B146" s="501" t="str">
        <f>""</f>
        <v/>
      </c>
      <c r="C146" s="502"/>
      <c r="D146" s="502"/>
      <c r="E146" s="502"/>
      <c r="F146" s="502"/>
      <c r="G146" s="502"/>
      <c r="H146" s="502"/>
      <c r="I146" s="503"/>
      <c r="J146" s="101"/>
    </row>
    <row r="147" spans="1:14" ht="15" customHeight="1" x14ac:dyDescent="0.25">
      <c r="A147" s="89"/>
      <c r="B147" s="86"/>
      <c r="C147" s="86"/>
      <c r="D147" s="317"/>
      <c r="E147" s="317"/>
      <c r="F147" s="317"/>
      <c r="G147" s="317"/>
      <c r="H147" s="86"/>
      <c r="I147" s="86"/>
      <c r="J147" s="83"/>
    </row>
    <row r="148" spans="1:14" ht="15" customHeight="1" x14ac:dyDescent="0.25">
      <c r="A148" s="89">
        <v>22</v>
      </c>
      <c r="B148" s="516" t="s">
        <v>139</v>
      </c>
      <c r="C148" s="516"/>
      <c r="D148" s="516"/>
      <c r="E148" s="516"/>
      <c r="F148" s="516"/>
      <c r="G148" s="516"/>
      <c r="H148" s="322"/>
      <c r="I148" s="317"/>
      <c r="J148" s="101"/>
    </row>
    <row r="149" spans="1:14" ht="15" customHeight="1" x14ac:dyDescent="0.25">
      <c r="A149" s="74"/>
      <c r="B149" s="84"/>
      <c r="C149" s="84"/>
      <c r="D149" s="83" t="s">
        <v>67</v>
      </c>
      <c r="E149" s="85"/>
      <c r="F149" s="83" t="s">
        <v>68</v>
      </c>
      <c r="G149" s="84"/>
      <c r="H149" s="83" t="s">
        <v>106</v>
      </c>
      <c r="I149" s="85"/>
      <c r="J149" s="101"/>
    </row>
    <row r="150" spans="1:14" ht="15" customHeight="1" x14ac:dyDescent="0.25">
      <c r="A150" s="74"/>
      <c r="B150" s="84"/>
      <c r="C150" s="84"/>
      <c r="D150" s="323" t="str">
        <f>""</f>
        <v/>
      </c>
      <c r="E150" s="85"/>
      <c r="F150" s="323" t="str">
        <f>""</f>
        <v/>
      </c>
      <c r="G150" s="84"/>
      <c r="H150" s="323" t="str">
        <f>""</f>
        <v/>
      </c>
      <c r="I150" s="85"/>
      <c r="J150" s="101"/>
    </row>
    <row r="151" spans="1:14" ht="15" customHeight="1" thickBot="1" x14ac:dyDescent="0.3">
      <c r="A151" s="74"/>
      <c r="B151" s="84"/>
      <c r="C151" s="84"/>
      <c r="D151" s="84"/>
      <c r="E151" s="84"/>
      <c r="F151" s="84"/>
      <c r="G151" s="84"/>
      <c r="H151" s="65"/>
      <c r="I151" s="85"/>
      <c r="J151" s="101"/>
    </row>
    <row r="152" spans="1:14" s="219" customFormat="1" ht="17.100000000000001" customHeight="1" thickBot="1" x14ac:dyDescent="0.3">
      <c r="A152" s="309" t="s">
        <v>145</v>
      </c>
      <c r="B152" s="484" t="s">
        <v>146</v>
      </c>
      <c r="C152" s="484"/>
      <c r="D152" s="484"/>
      <c r="E152" s="484"/>
      <c r="F152" s="484"/>
      <c r="G152" s="484"/>
      <c r="H152" s="484"/>
      <c r="I152" s="485"/>
      <c r="J152" s="315"/>
      <c r="N152" s="316"/>
    </row>
    <row r="153" spans="1:14" ht="15" customHeight="1" x14ac:dyDescent="0.25">
      <c r="A153" s="89"/>
      <c r="B153" s="85"/>
      <c r="C153" s="85"/>
      <c r="D153" s="85"/>
      <c r="E153" s="85"/>
      <c r="F153" s="85"/>
      <c r="G153" s="85"/>
      <c r="H153" s="85"/>
      <c r="I153" s="85"/>
      <c r="J153" s="85"/>
    </row>
    <row r="154" spans="1:14" ht="15" customHeight="1" x14ac:dyDescent="0.25">
      <c r="A154" s="89">
        <v>23</v>
      </c>
      <c r="B154" s="417" t="s">
        <v>147</v>
      </c>
      <c r="C154" s="417"/>
      <c r="D154" s="417"/>
      <c r="E154" s="417"/>
      <c r="F154" s="417"/>
      <c r="G154" s="417"/>
      <c r="H154" s="417"/>
      <c r="I154" s="417"/>
      <c r="J154" s="85"/>
    </row>
    <row r="155" spans="1:14" ht="15" customHeight="1" x14ac:dyDescent="0.25">
      <c r="A155" s="89"/>
      <c r="B155" s="83"/>
      <c r="C155" s="49"/>
      <c r="D155" s="49"/>
      <c r="E155" s="49"/>
      <c r="J155" s="83"/>
    </row>
    <row r="156" spans="1:14" ht="15" customHeight="1" x14ac:dyDescent="0.25">
      <c r="A156" s="89"/>
      <c r="B156" s="477" t="s">
        <v>248</v>
      </c>
      <c r="C156" s="478"/>
      <c r="D156" s="507" t="s">
        <v>249</v>
      </c>
      <c r="E156" s="507"/>
      <c r="F156" s="507" t="s">
        <v>250</v>
      </c>
      <c r="G156" s="507"/>
      <c r="H156" s="86"/>
      <c r="I156" s="83"/>
      <c r="J156" s="83"/>
    </row>
    <row r="157" spans="1:14" ht="15" customHeight="1" x14ac:dyDescent="0.25">
      <c r="A157" s="89"/>
      <c r="B157" s="511"/>
      <c r="C157" s="512"/>
      <c r="D157" s="511"/>
      <c r="E157" s="512"/>
      <c r="F157" s="511"/>
      <c r="G157" s="512"/>
      <c r="H157" s="86"/>
      <c r="I157" s="83"/>
      <c r="J157" s="83"/>
    </row>
    <row r="158" spans="1:14" ht="15" customHeight="1" x14ac:dyDescent="0.25">
      <c r="A158" s="89"/>
      <c r="B158" s="83"/>
      <c r="C158" s="49"/>
      <c r="D158" s="49"/>
      <c r="E158" s="49"/>
      <c r="F158" s="86"/>
      <c r="G158" s="86"/>
      <c r="H158" s="86"/>
      <c r="I158" s="83"/>
      <c r="J158" s="51"/>
    </row>
    <row r="159" spans="1:14" ht="15" customHeight="1" x14ac:dyDescent="0.25">
      <c r="A159" s="89">
        <v>24</v>
      </c>
      <c r="B159" s="417" t="s">
        <v>149</v>
      </c>
      <c r="C159" s="417"/>
      <c r="D159" s="417"/>
      <c r="E159" s="417"/>
      <c r="F159" s="417"/>
      <c r="G159" s="417"/>
      <c r="H159" s="417"/>
      <c r="I159" s="417"/>
      <c r="J159" s="83"/>
    </row>
    <row r="160" spans="1:14" ht="15" customHeight="1" x14ac:dyDescent="0.25">
      <c r="A160" s="89"/>
      <c r="B160" s="83"/>
      <c r="C160" s="49"/>
      <c r="D160" s="49"/>
      <c r="E160" s="49"/>
      <c r="F160" s="86"/>
      <c r="G160" s="86"/>
      <c r="H160" s="86"/>
      <c r="I160" s="83"/>
      <c r="J160" s="83"/>
    </row>
    <row r="161" spans="1:10" ht="15" customHeight="1" x14ac:dyDescent="0.25">
      <c r="A161" s="89"/>
      <c r="B161" s="477" t="s">
        <v>148</v>
      </c>
      <c r="C161" s="478"/>
      <c r="D161" s="477" t="s">
        <v>150</v>
      </c>
      <c r="E161" s="478"/>
      <c r="H161" s="86"/>
      <c r="I161" s="83"/>
      <c r="J161" s="83"/>
    </row>
    <row r="162" spans="1:10" ht="15" customHeight="1" x14ac:dyDescent="0.25">
      <c r="A162" s="89"/>
      <c r="B162" s="511"/>
      <c r="C162" s="512"/>
      <c r="D162" s="511"/>
      <c r="E162" s="512"/>
      <c r="H162" s="86"/>
      <c r="I162" s="83"/>
      <c r="J162" s="83"/>
    </row>
    <row r="163" spans="1:10" ht="15" customHeight="1" x14ac:dyDescent="0.25">
      <c r="A163" s="89"/>
      <c r="B163" s="83"/>
      <c r="C163" s="49"/>
      <c r="D163" s="49"/>
      <c r="E163" s="49"/>
      <c r="F163" s="86"/>
      <c r="G163" s="86"/>
      <c r="H163" s="86"/>
      <c r="I163" s="83"/>
      <c r="J163" s="83"/>
    </row>
    <row r="164" spans="1:10" ht="15" customHeight="1" x14ac:dyDescent="0.25">
      <c r="A164" s="89"/>
      <c r="B164" s="501" t="str">
        <f>""</f>
        <v/>
      </c>
      <c r="C164" s="502"/>
      <c r="D164" s="502"/>
      <c r="E164" s="502"/>
      <c r="F164" s="502"/>
      <c r="G164" s="502"/>
      <c r="H164" s="502"/>
      <c r="I164" s="503"/>
      <c r="J164" s="85"/>
    </row>
    <row r="165" spans="1:10" ht="13.8" thickBot="1" x14ac:dyDescent="0.3">
      <c r="A165" s="41"/>
    </row>
    <row r="166" spans="1:10" ht="16.2" thickBot="1" x14ac:dyDescent="0.3">
      <c r="A166" s="309" t="s">
        <v>456</v>
      </c>
      <c r="B166" s="484" t="s">
        <v>455</v>
      </c>
      <c r="C166" s="484"/>
      <c r="D166" s="484"/>
      <c r="E166" s="484"/>
      <c r="F166" s="484"/>
      <c r="G166" s="484"/>
      <c r="H166" s="484"/>
      <c r="I166" s="485"/>
    </row>
    <row r="167" spans="1:10" ht="15.6" x14ac:dyDescent="0.25">
      <c r="A167" s="335"/>
      <c r="B167" s="336"/>
      <c r="C167" s="336"/>
      <c r="D167" s="336"/>
      <c r="E167" s="336"/>
      <c r="F167" s="336"/>
      <c r="G167" s="336"/>
      <c r="H167" s="336"/>
      <c r="I167" s="336"/>
    </row>
    <row r="168" spans="1:10" ht="13.8" x14ac:dyDescent="0.25">
      <c r="A168" s="89">
        <v>25</v>
      </c>
      <c r="B168" s="417" t="s">
        <v>457</v>
      </c>
      <c r="C168" s="417"/>
      <c r="D168" s="417"/>
      <c r="E168" s="417"/>
      <c r="F168" s="417"/>
      <c r="G168" s="417"/>
      <c r="H168" s="417"/>
      <c r="I168" s="417"/>
    </row>
    <row r="169" spans="1:10" ht="13.8" x14ac:dyDescent="0.25">
      <c r="A169" s="89"/>
      <c r="B169" s="100"/>
      <c r="C169" s="85"/>
      <c r="D169" s="85"/>
      <c r="E169" s="85"/>
      <c r="F169" s="85"/>
      <c r="G169" s="85"/>
      <c r="H169" s="85"/>
      <c r="I169" s="85"/>
    </row>
    <row r="170" spans="1:10" ht="27.6" x14ac:dyDescent="0.25">
      <c r="A170" s="71" t="s">
        <v>154</v>
      </c>
      <c r="B170" s="507" t="s">
        <v>458</v>
      </c>
      <c r="C170" s="507"/>
      <c r="D170" s="507"/>
      <c r="E170" s="477" t="s">
        <v>459</v>
      </c>
      <c r="F170" s="478"/>
      <c r="G170" s="70" t="s">
        <v>460</v>
      </c>
      <c r="H170" s="70" t="s">
        <v>461</v>
      </c>
      <c r="I170" s="82"/>
    </row>
    <row r="171" spans="1:10" ht="13.8" x14ac:dyDescent="0.25">
      <c r="A171" s="112">
        <v>1</v>
      </c>
      <c r="B171" s="504" t="str">
        <f>""</f>
        <v/>
      </c>
      <c r="C171" s="504"/>
      <c r="D171" s="504"/>
      <c r="E171" s="505" t="str">
        <f>""</f>
        <v/>
      </c>
      <c r="F171" s="506"/>
      <c r="G171" s="337" t="str">
        <f>""</f>
        <v/>
      </c>
      <c r="H171" s="323" t="str">
        <f>""</f>
        <v/>
      </c>
      <c r="I171" s="103"/>
    </row>
    <row r="172" spans="1:10" ht="13.8" x14ac:dyDescent="0.25">
      <c r="A172" s="112">
        <v>2</v>
      </c>
      <c r="B172" s="504" t="str">
        <f>""</f>
        <v/>
      </c>
      <c r="C172" s="504"/>
      <c r="D172" s="504"/>
      <c r="E172" s="505" t="str">
        <f>""</f>
        <v/>
      </c>
      <c r="F172" s="506"/>
      <c r="G172" s="337" t="str">
        <f>""</f>
        <v/>
      </c>
      <c r="H172" s="323" t="str">
        <f>""</f>
        <v/>
      </c>
      <c r="I172" s="103"/>
    </row>
    <row r="173" spans="1:10" ht="13.8" x14ac:dyDescent="0.25">
      <c r="A173" s="112">
        <v>3</v>
      </c>
      <c r="B173" s="504" t="str">
        <f>""</f>
        <v/>
      </c>
      <c r="C173" s="504"/>
      <c r="D173" s="504"/>
      <c r="E173" s="508" t="str">
        <f>""</f>
        <v/>
      </c>
      <c r="F173" s="509"/>
      <c r="G173" s="337" t="str">
        <f>""</f>
        <v/>
      </c>
      <c r="H173" s="323" t="str">
        <f>""</f>
        <v/>
      </c>
      <c r="I173" s="103"/>
    </row>
    <row r="174" spans="1:10" ht="13.8" x14ac:dyDescent="0.25">
      <c r="A174" s="112">
        <v>4</v>
      </c>
      <c r="B174" s="504" t="str">
        <f>""</f>
        <v/>
      </c>
      <c r="C174" s="504"/>
      <c r="D174" s="504"/>
      <c r="E174" s="505" t="str">
        <f>""</f>
        <v/>
      </c>
      <c r="F174" s="506"/>
      <c r="G174" s="337" t="str">
        <f>""</f>
        <v/>
      </c>
      <c r="H174" s="323" t="str">
        <f>""</f>
        <v/>
      </c>
      <c r="I174" s="103"/>
    </row>
    <row r="175" spans="1:10" ht="13.8" x14ac:dyDescent="0.25">
      <c r="A175" s="112">
        <v>5</v>
      </c>
      <c r="B175" s="504" t="str">
        <f>""</f>
        <v/>
      </c>
      <c r="C175" s="504"/>
      <c r="D175" s="504"/>
      <c r="E175" s="505" t="str">
        <f>""</f>
        <v/>
      </c>
      <c r="F175" s="506"/>
      <c r="G175" s="337" t="str">
        <f>""</f>
        <v/>
      </c>
      <c r="H175" s="323" t="str">
        <f>""</f>
        <v/>
      </c>
      <c r="I175" s="103"/>
    </row>
    <row r="176" spans="1:10" ht="13.8" x14ac:dyDescent="0.25">
      <c r="A176" s="112">
        <v>6</v>
      </c>
      <c r="B176" s="504" t="str">
        <f>""</f>
        <v/>
      </c>
      <c r="C176" s="504"/>
      <c r="D176" s="504"/>
      <c r="E176" s="505" t="str">
        <f>""</f>
        <v/>
      </c>
      <c r="F176" s="506"/>
      <c r="G176" s="337" t="str">
        <f>""</f>
        <v/>
      </c>
      <c r="H176" s="323" t="str">
        <f>""</f>
        <v/>
      </c>
      <c r="I176" s="103"/>
    </row>
    <row r="177" spans="1:9" ht="13.8" x14ac:dyDescent="0.25">
      <c r="A177" s="112">
        <v>7</v>
      </c>
      <c r="B177" s="504" t="str">
        <f>""</f>
        <v/>
      </c>
      <c r="C177" s="504"/>
      <c r="D177" s="504"/>
      <c r="E177" s="505" t="str">
        <f>""</f>
        <v/>
      </c>
      <c r="F177" s="506"/>
      <c r="G177" s="337" t="str">
        <f>""</f>
        <v/>
      </c>
      <c r="H177" s="323" t="str">
        <f>""</f>
        <v/>
      </c>
      <c r="I177" s="103"/>
    </row>
    <row r="178" spans="1:9" ht="13.8" x14ac:dyDescent="0.25">
      <c r="A178" s="112">
        <v>8</v>
      </c>
      <c r="B178" s="504" t="str">
        <f>""</f>
        <v/>
      </c>
      <c r="C178" s="504"/>
      <c r="D178" s="504"/>
      <c r="E178" s="505" t="str">
        <f>""</f>
        <v/>
      </c>
      <c r="F178" s="506"/>
      <c r="G178" s="337" t="str">
        <f>""</f>
        <v/>
      </c>
      <c r="H178" s="323" t="str">
        <f>""</f>
        <v/>
      </c>
      <c r="I178" s="103"/>
    </row>
    <row r="179" spans="1:9" ht="13.8" x14ac:dyDescent="0.25">
      <c r="A179" s="112">
        <v>9</v>
      </c>
      <c r="B179" s="504" t="str">
        <f>""</f>
        <v/>
      </c>
      <c r="C179" s="504"/>
      <c r="D179" s="504"/>
      <c r="E179" s="505" t="str">
        <f>""</f>
        <v/>
      </c>
      <c r="F179" s="506"/>
      <c r="G179" s="337" t="str">
        <f>""</f>
        <v/>
      </c>
      <c r="H179" s="323" t="str">
        <f>""</f>
        <v/>
      </c>
      <c r="I179" s="103"/>
    </row>
    <row r="180" spans="1:9" ht="13.8" x14ac:dyDescent="0.25">
      <c r="A180" s="112">
        <v>10</v>
      </c>
      <c r="B180" s="504" t="str">
        <f>""</f>
        <v/>
      </c>
      <c r="C180" s="504"/>
      <c r="D180" s="504"/>
      <c r="E180" s="505" t="str">
        <f>""</f>
        <v/>
      </c>
      <c r="F180" s="506"/>
      <c r="G180" s="337" t="str">
        <f>""</f>
        <v/>
      </c>
      <c r="H180" s="323" t="str">
        <f>""</f>
        <v/>
      </c>
      <c r="I180" s="103"/>
    </row>
    <row r="181" spans="1:9" ht="13.8" x14ac:dyDescent="0.25">
      <c r="A181" s="89"/>
      <c r="B181" s="49"/>
      <c r="C181" s="49"/>
      <c r="D181" s="49"/>
      <c r="E181" s="49"/>
      <c r="F181" s="49"/>
      <c r="G181" s="49"/>
      <c r="H181" s="49"/>
      <c r="I181" s="49"/>
    </row>
    <row r="182" spans="1:9" ht="13.8" x14ac:dyDescent="0.25">
      <c r="A182" s="89"/>
      <c r="B182" s="501" t="str">
        <f>""</f>
        <v/>
      </c>
      <c r="C182" s="502"/>
      <c r="D182" s="502"/>
      <c r="E182" s="502"/>
      <c r="F182" s="502"/>
      <c r="G182" s="502"/>
      <c r="H182" s="502"/>
      <c r="I182" s="503"/>
    </row>
    <row r="183" spans="1:9" ht="13.8" x14ac:dyDescent="0.25">
      <c r="A183" s="89"/>
      <c r="B183" s="338"/>
      <c r="C183" s="338"/>
      <c r="D183" s="338"/>
      <c r="E183" s="338"/>
      <c r="F183" s="338"/>
      <c r="G183" s="338"/>
      <c r="H183" s="338"/>
      <c r="I183" s="338"/>
    </row>
  </sheetData>
  <mergeCells count="186">
    <mergeCell ref="B152:I152"/>
    <mergeCell ref="D157:E157"/>
    <mergeCell ref="E20:F20"/>
    <mergeCell ref="B154:I154"/>
    <mergeCell ref="B159:I159"/>
    <mergeCell ref="E115:F115"/>
    <mergeCell ref="B162:C162"/>
    <mergeCell ref="E116:F116"/>
    <mergeCell ref="B156:C156"/>
    <mergeCell ref="B157:C157"/>
    <mergeCell ref="B161:C161"/>
    <mergeCell ref="F157:G157"/>
    <mergeCell ref="B38:I38"/>
    <mergeCell ref="B22:D22"/>
    <mergeCell ref="E22:F22"/>
    <mergeCell ref="H22:I22"/>
    <mergeCell ref="H23:I23"/>
    <mergeCell ref="B26:I26"/>
    <mergeCell ref="B129:C129"/>
    <mergeCell ref="B130:C130"/>
    <mergeCell ref="B125:C125"/>
    <mergeCell ref="B115:D115"/>
    <mergeCell ref="B128:C128"/>
    <mergeCell ref="B1:I1"/>
    <mergeCell ref="B5:I5"/>
    <mergeCell ref="B15:I15"/>
    <mergeCell ref="B3:I3"/>
    <mergeCell ref="B11:D11"/>
    <mergeCell ref="B12:D12"/>
    <mergeCell ref="B112:D112"/>
    <mergeCell ref="B8:D8"/>
    <mergeCell ref="B9:D9"/>
    <mergeCell ref="B10:D10"/>
    <mergeCell ref="B45:I45"/>
    <mergeCell ref="B52:D52"/>
    <mergeCell ref="B42:D42"/>
    <mergeCell ref="B43:D43"/>
    <mergeCell ref="B28:I28"/>
    <mergeCell ref="B32:I32"/>
    <mergeCell ref="B102:I102"/>
    <mergeCell ref="B104:I104"/>
    <mergeCell ref="E110:F110"/>
    <mergeCell ref="B7:D7"/>
    <mergeCell ref="E6:F6"/>
    <mergeCell ref="G6:H6"/>
    <mergeCell ref="B13:I13"/>
    <mergeCell ref="H19:I19"/>
    <mergeCell ref="G52:H52"/>
    <mergeCell ref="G116:H116"/>
    <mergeCell ref="B114:D114"/>
    <mergeCell ref="E111:F111"/>
    <mergeCell ref="B113:D113"/>
    <mergeCell ref="G115:H115"/>
    <mergeCell ref="E114:F114"/>
    <mergeCell ref="B106:D106"/>
    <mergeCell ref="E50:F50"/>
    <mergeCell ref="G106:H106"/>
    <mergeCell ref="B85:I85"/>
    <mergeCell ref="B92:D92"/>
    <mergeCell ref="B87:I87"/>
    <mergeCell ref="B91:D91"/>
    <mergeCell ref="B89:D89"/>
    <mergeCell ref="B93:D93"/>
    <mergeCell ref="D64:E64"/>
    <mergeCell ref="B79:I79"/>
    <mergeCell ref="B51:D51"/>
    <mergeCell ref="G53:H53"/>
    <mergeCell ref="B90:D90"/>
    <mergeCell ref="B116:D116"/>
    <mergeCell ref="N127:N128"/>
    <mergeCell ref="G107:H107"/>
    <mergeCell ref="G108:H108"/>
    <mergeCell ref="G109:H109"/>
    <mergeCell ref="G110:H110"/>
    <mergeCell ref="G111:H111"/>
    <mergeCell ref="G112:H112"/>
    <mergeCell ref="G113:H113"/>
    <mergeCell ref="E109:F109"/>
    <mergeCell ref="E112:F112"/>
    <mergeCell ref="E113:F113"/>
    <mergeCell ref="G123:G124"/>
    <mergeCell ref="H123:H124"/>
    <mergeCell ref="E123:E124"/>
    <mergeCell ref="F123:F124"/>
    <mergeCell ref="E108:F108"/>
    <mergeCell ref="G114:H114"/>
    <mergeCell ref="I123:I124"/>
    <mergeCell ref="B118:G118"/>
    <mergeCell ref="B123:C124"/>
    <mergeCell ref="B17:J17"/>
    <mergeCell ref="B61:I61"/>
    <mergeCell ref="B18:D18"/>
    <mergeCell ref="G51:H51"/>
    <mergeCell ref="B49:D49"/>
    <mergeCell ref="E49:F49"/>
    <mergeCell ref="B23:D23"/>
    <mergeCell ref="B24:G24"/>
    <mergeCell ref="B55:J55"/>
    <mergeCell ref="B20:D20"/>
    <mergeCell ref="B47:I47"/>
    <mergeCell ref="G49:H49"/>
    <mergeCell ref="B21:D21"/>
    <mergeCell ref="E21:F21"/>
    <mergeCell ref="G50:H50"/>
    <mergeCell ref="H21:I21"/>
    <mergeCell ref="B59:I59"/>
    <mergeCell ref="B58:J58"/>
    <mergeCell ref="E51:F51"/>
    <mergeCell ref="H20:I20"/>
    <mergeCell ref="B40:J40"/>
    <mergeCell ref="B53:D53"/>
    <mergeCell ref="E52:F52"/>
    <mergeCell ref="E53:F53"/>
    <mergeCell ref="A123:A124"/>
    <mergeCell ref="B36:E36"/>
    <mergeCell ref="E18:F18"/>
    <mergeCell ref="B19:D19"/>
    <mergeCell ref="E19:F19"/>
    <mergeCell ref="B98:D98"/>
    <mergeCell ref="B83:I83"/>
    <mergeCell ref="B94:D94"/>
    <mergeCell ref="E23:F23"/>
    <mergeCell ref="B54:E54"/>
    <mergeCell ref="B107:D107"/>
    <mergeCell ref="E106:F106"/>
    <mergeCell ref="E107:F107"/>
    <mergeCell ref="B50:D50"/>
    <mergeCell ref="B56:I56"/>
    <mergeCell ref="H18:I18"/>
    <mergeCell ref="B75:F75"/>
    <mergeCell ref="B65:G65"/>
    <mergeCell ref="B67:F67"/>
    <mergeCell ref="B64:C64"/>
    <mergeCell ref="B63:I63"/>
    <mergeCell ref="B97:D97"/>
    <mergeCell ref="B100:I100"/>
    <mergeCell ref="B71:F71"/>
    <mergeCell ref="B164:I164"/>
    <mergeCell ref="D161:E161"/>
    <mergeCell ref="B99:D99"/>
    <mergeCell ref="B95:D95"/>
    <mergeCell ref="B96:D96"/>
    <mergeCell ref="B109:D109"/>
    <mergeCell ref="B110:D110"/>
    <mergeCell ref="B111:D111"/>
    <mergeCell ref="D162:E162"/>
    <mergeCell ref="B108:D108"/>
    <mergeCell ref="B122:I122"/>
    <mergeCell ref="D123:D124"/>
    <mergeCell ref="B127:C127"/>
    <mergeCell ref="B126:C126"/>
    <mergeCell ref="B148:G148"/>
    <mergeCell ref="D156:E156"/>
    <mergeCell ref="F156:G156"/>
    <mergeCell ref="B131:I131"/>
    <mergeCell ref="B134:I134"/>
    <mergeCell ref="B132:I132"/>
    <mergeCell ref="B146:I146"/>
    <mergeCell ref="B142:G142"/>
    <mergeCell ref="B138:I138"/>
    <mergeCell ref="B136:I136"/>
    <mergeCell ref="B166:I166"/>
    <mergeCell ref="B168:I168"/>
    <mergeCell ref="B170:D170"/>
    <mergeCell ref="E170:F170"/>
    <mergeCell ref="B171:D171"/>
    <mergeCell ref="E171:F171"/>
    <mergeCell ref="B172:D172"/>
    <mergeCell ref="E172:F172"/>
    <mergeCell ref="B173:D173"/>
    <mergeCell ref="E173:F173"/>
    <mergeCell ref="B182:I182"/>
    <mergeCell ref="B179:D179"/>
    <mergeCell ref="E179:F179"/>
    <mergeCell ref="B180:D180"/>
    <mergeCell ref="E180:F180"/>
    <mergeCell ref="B174:D174"/>
    <mergeCell ref="E174:F174"/>
    <mergeCell ref="B175:D175"/>
    <mergeCell ref="E175:F175"/>
    <mergeCell ref="B176:D176"/>
    <mergeCell ref="E176:F176"/>
    <mergeCell ref="B177:D177"/>
    <mergeCell ref="E177:F177"/>
    <mergeCell ref="B178:D178"/>
    <mergeCell ref="E178:F178"/>
  </mergeCells>
  <phoneticPr fontId="0" type="noConversion"/>
  <printOptions horizontalCentered="1"/>
  <pageMargins left="0.98425196850393704" right="0.78740157480314965" top="1.39" bottom="0.78740157480314965" header="0.39370078740157483" footer="0.39370078740157483"/>
  <pageSetup paperSize="9" scale="80" orientation="portrait" horizontalDpi="4294967295" verticalDpi="196" r:id="rId1"/>
  <headerFooter alignWithMargins="0">
    <oddHeader>&amp;L&amp;G</oddHeader>
  </headerFooter>
  <rowBreaks count="4" manualBreakCount="4">
    <brk id="39" max="8" man="1"/>
    <brk id="84" max="8" man="1"/>
    <brk id="121" max="8" man="1"/>
    <brk id="164" max="8" man="1"/>
  </rowBreaks>
  <colBreaks count="1" manualBreakCount="1">
    <brk id="10"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1"/>
  <sheetViews>
    <sheetView showGridLines="0" view="pageBreakPreview" topLeftCell="A295" zoomScaleNormal="80" zoomScaleSheetLayoutView="52" workbookViewId="0">
      <selection activeCell="E96" sqref="E96"/>
    </sheetView>
  </sheetViews>
  <sheetFormatPr baseColWidth="10" defaultRowHeight="13.2" x14ac:dyDescent="0.25"/>
  <cols>
    <col min="1" max="1" width="7.6640625" style="43" customWidth="1"/>
    <col min="2" max="2" width="29.44140625" customWidth="1"/>
  </cols>
  <sheetData>
    <row r="1" spans="1:10" ht="18" thickBot="1" x14ac:dyDescent="0.3">
      <c r="A1" s="330" t="s">
        <v>140</v>
      </c>
      <c r="B1" s="532" t="s">
        <v>420</v>
      </c>
      <c r="C1" s="532"/>
      <c r="D1" s="532"/>
      <c r="E1" s="532"/>
      <c r="F1" s="532"/>
      <c r="G1" s="533"/>
    </row>
    <row r="2" spans="1:10" ht="13.8" thickBot="1" x14ac:dyDescent="0.3">
      <c r="B2" s="23"/>
      <c r="C2" s="23"/>
      <c r="D2" s="23"/>
      <c r="E2" s="23"/>
      <c r="F2" s="23"/>
      <c r="G2" s="23"/>
      <c r="H2" s="23"/>
    </row>
    <row r="3" spans="1:10" ht="14.4" thickBot="1" x14ac:dyDescent="0.3">
      <c r="A3" s="334" t="s">
        <v>142</v>
      </c>
      <c r="B3" s="547" t="s">
        <v>421</v>
      </c>
      <c r="C3" s="547"/>
      <c r="D3" s="547"/>
      <c r="E3" s="547"/>
      <c r="F3" s="547"/>
      <c r="G3" s="548"/>
      <c r="H3" s="18"/>
      <c r="I3" s="18"/>
      <c r="J3" s="18"/>
    </row>
    <row r="4" spans="1:10" ht="13.8" x14ac:dyDescent="0.25">
      <c r="A4" s="83"/>
      <c r="B4" s="86"/>
      <c r="C4" s="83"/>
      <c r="D4" s="83"/>
      <c r="E4" s="83"/>
      <c r="F4" s="92"/>
      <c r="G4" s="92"/>
      <c r="H4" s="23"/>
    </row>
    <row r="5" spans="1:10" ht="30" customHeight="1" x14ac:dyDescent="0.25">
      <c r="A5" s="90">
        <v>26</v>
      </c>
      <c r="B5" s="417" t="s">
        <v>434</v>
      </c>
      <c r="C5" s="417"/>
      <c r="D5" s="417"/>
      <c r="E5" s="417"/>
      <c r="F5" s="417"/>
      <c r="G5" s="417"/>
      <c r="H5" s="23"/>
    </row>
    <row r="6" spans="1:10" ht="15" customHeight="1" x14ac:dyDescent="0.25">
      <c r="A6" s="88"/>
      <c r="B6" s="86"/>
      <c r="C6" s="83" t="s">
        <v>67</v>
      </c>
      <c r="D6" s="83"/>
      <c r="E6" s="83" t="s">
        <v>68</v>
      </c>
      <c r="F6" s="92"/>
      <c r="G6" s="92"/>
      <c r="H6" s="23"/>
    </row>
    <row r="7" spans="1:10" ht="15" customHeight="1" x14ac:dyDescent="0.25">
      <c r="A7" s="88"/>
      <c r="B7" s="86"/>
      <c r="C7" s="246" t="str">
        <f>""</f>
        <v/>
      </c>
      <c r="D7" s="83"/>
      <c r="E7" s="246" t="str">
        <f>""</f>
        <v/>
      </c>
      <c r="F7" s="92"/>
      <c r="G7" s="92"/>
      <c r="H7" s="23"/>
    </row>
    <row r="8" spans="1:10" ht="15" customHeight="1" x14ac:dyDescent="0.25">
      <c r="A8" s="88"/>
      <c r="B8" s="86"/>
      <c r="C8" s="83"/>
      <c r="D8" s="83"/>
      <c r="E8" s="83"/>
      <c r="F8" s="92"/>
      <c r="G8" s="92"/>
      <c r="H8" s="23"/>
    </row>
    <row r="9" spans="1:10" ht="15" customHeight="1" x14ac:dyDescent="0.25">
      <c r="A9" s="88"/>
      <c r="B9" s="86"/>
      <c r="C9" s="83"/>
      <c r="D9" s="83"/>
      <c r="E9" s="83"/>
      <c r="F9" s="92"/>
      <c r="G9" s="92"/>
      <c r="H9" s="23"/>
    </row>
    <row r="10" spans="1:10" ht="30" customHeight="1" x14ac:dyDescent="0.25">
      <c r="A10" s="88"/>
      <c r="B10" s="486" t="s">
        <v>231</v>
      </c>
      <c r="C10" s="486"/>
      <c r="D10" s="486"/>
      <c r="E10" s="549" t="str">
        <f>""</f>
        <v/>
      </c>
      <c r="F10" s="550"/>
      <c r="G10" s="551"/>
      <c r="H10" s="23"/>
    </row>
    <row r="11" spans="1:10" ht="15" customHeight="1" x14ac:dyDescent="0.25">
      <c r="A11" s="88"/>
      <c r="B11" s="86"/>
      <c r="C11" s="83"/>
      <c r="D11" s="83"/>
      <c r="E11" s="83"/>
      <c r="F11" s="92"/>
      <c r="G11" s="92"/>
      <c r="H11" s="23"/>
    </row>
    <row r="12" spans="1:10" ht="15" customHeight="1" x14ac:dyDescent="0.25">
      <c r="A12" s="90"/>
      <c r="B12" s="481" t="str">
        <f>""</f>
        <v/>
      </c>
      <c r="C12" s="482"/>
      <c r="D12" s="482"/>
      <c r="E12" s="482"/>
      <c r="F12" s="482"/>
      <c r="G12" s="483"/>
      <c r="H12" s="23"/>
    </row>
    <row r="13" spans="1:10" ht="15" customHeight="1" x14ac:dyDescent="0.25">
      <c r="A13" s="90"/>
      <c r="B13" s="94"/>
      <c r="C13" s="94"/>
      <c r="D13" s="94"/>
      <c r="E13" s="94"/>
      <c r="F13" s="94"/>
      <c r="G13" s="94"/>
      <c r="H13" s="23"/>
    </row>
    <row r="14" spans="1:10" ht="15" customHeight="1" x14ac:dyDescent="0.25">
      <c r="A14" s="88" t="s">
        <v>440</v>
      </c>
      <c r="B14" s="417" t="s">
        <v>397</v>
      </c>
      <c r="C14" s="417"/>
      <c r="D14" s="417"/>
      <c r="E14" s="417"/>
      <c r="F14" s="417"/>
      <c r="G14" s="417"/>
      <c r="H14" s="23"/>
    </row>
    <row r="15" spans="1:10" ht="15" customHeight="1" x14ac:dyDescent="0.25">
      <c r="A15" s="88"/>
      <c r="B15" s="86"/>
      <c r="C15" s="83" t="s">
        <v>67</v>
      </c>
      <c r="D15" s="83"/>
      <c r="E15" s="83" t="s">
        <v>68</v>
      </c>
      <c r="F15" s="92"/>
      <c r="G15" s="92"/>
      <c r="H15" s="23"/>
    </row>
    <row r="16" spans="1:10" ht="15" customHeight="1" x14ac:dyDescent="0.25">
      <c r="A16" s="88"/>
      <c r="B16" s="86"/>
      <c r="C16" s="246" t="str">
        <f>""</f>
        <v/>
      </c>
      <c r="D16" s="83"/>
      <c r="E16" s="246" t="str">
        <f>""</f>
        <v/>
      </c>
      <c r="F16" s="92"/>
      <c r="G16" s="92"/>
      <c r="H16" s="23"/>
    </row>
    <row r="17" spans="1:8" ht="15" customHeight="1" x14ac:dyDescent="0.25">
      <c r="A17" s="88"/>
      <c r="B17" s="86"/>
      <c r="C17" s="83"/>
      <c r="D17" s="83"/>
      <c r="E17" s="83"/>
      <c r="F17" s="92"/>
      <c r="G17" s="92"/>
      <c r="H17" s="23"/>
    </row>
    <row r="18" spans="1:8" ht="30" customHeight="1" x14ac:dyDescent="0.25">
      <c r="A18" s="88"/>
      <c r="B18" s="417" t="s">
        <v>241</v>
      </c>
      <c r="C18" s="417"/>
      <c r="D18" s="417"/>
      <c r="E18" s="417"/>
      <c r="F18" s="417"/>
      <c r="G18" s="417"/>
      <c r="H18" s="23"/>
    </row>
    <row r="19" spans="1:8" ht="15" customHeight="1" x14ac:dyDescent="0.25">
      <c r="A19" s="88"/>
      <c r="B19" s="51"/>
      <c r="C19" s="51"/>
      <c r="D19" s="51"/>
      <c r="E19" s="51"/>
      <c r="F19" s="51"/>
      <c r="G19" s="92"/>
      <c r="H19" s="23"/>
    </row>
    <row r="20" spans="1:8" ht="15" customHeight="1" x14ac:dyDescent="0.25">
      <c r="A20" s="88"/>
      <c r="B20" s="481" t="str">
        <f>""</f>
        <v/>
      </c>
      <c r="C20" s="482"/>
      <c r="D20" s="482"/>
      <c r="E20" s="482"/>
      <c r="F20" s="482"/>
      <c r="G20" s="483"/>
      <c r="H20" s="23"/>
    </row>
    <row r="21" spans="1:8" ht="15" customHeight="1" x14ac:dyDescent="0.25">
      <c r="A21" s="90"/>
      <c r="B21" s="94"/>
      <c r="C21" s="94"/>
      <c r="D21" s="94"/>
      <c r="E21" s="94"/>
      <c r="F21" s="94"/>
      <c r="G21" s="94"/>
      <c r="H21" s="23"/>
    </row>
    <row r="22" spans="1:8" ht="15" customHeight="1" x14ac:dyDescent="0.25">
      <c r="A22" s="88" t="s">
        <v>396</v>
      </c>
      <c r="B22" s="417" t="s">
        <v>352</v>
      </c>
      <c r="C22" s="417"/>
      <c r="D22" s="417"/>
      <c r="E22" s="417"/>
      <c r="F22" s="417"/>
      <c r="G22" s="417"/>
      <c r="H22" s="23"/>
    </row>
    <row r="23" spans="1:8" ht="15" customHeight="1" x14ac:dyDescent="0.25">
      <c r="A23" s="88"/>
      <c r="B23" s="86"/>
      <c r="C23" s="83" t="s">
        <v>67</v>
      </c>
      <c r="D23" s="83"/>
      <c r="E23" s="83" t="s">
        <v>68</v>
      </c>
      <c r="F23" s="92"/>
      <c r="G23" s="92"/>
      <c r="H23" s="23"/>
    </row>
    <row r="24" spans="1:8" ht="15" customHeight="1" x14ac:dyDescent="0.25">
      <c r="A24" s="88"/>
      <c r="B24" s="86"/>
      <c r="C24" s="246" t="str">
        <f>""</f>
        <v/>
      </c>
      <c r="D24" s="83"/>
      <c r="E24" s="246" t="str">
        <f>""</f>
        <v/>
      </c>
      <c r="F24" s="92"/>
      <c r="G24" s="92"/>
      <c r="H24" s="23"/>
    </row>
    <row r="25" spans="1:8" ht="15" customHeight="1" x14ac:dyDescent="0.25">
      <c r="A25" s="88"/>
      <c r="B25" s="86"/>
      <c r="C25" s="83"/>
      <c r="D25" s="83"/>
      <c r="E25" s="83"/>
      <c r="F25" s="92"/>
      <c r="G25" s="92"/>
      <c r="H25" s="23"/>
    </row>
    <row r="26" spans="1:8" ht="15" customHeight="1" x14ac:dyDescent="0.25">
      <c r="A26" s="90"/>
      <c r="B26" s="481" t="str">
        <f>""</f>
        <v/>
      </c>
      <c r="C26" s="482"/>
      <c r="D26" s="482"/>
      <c r="E26" s="482"/>
      <c r="F26" s="482"/>
      <c r="G26" s="483"/>
      <c r="H26" s="23"/>
    </row>
    <row r="27" spans="1:8" ht="15" customHeight="1" x14ac:dyDescent="0.25">
      <c r="A27" s="90"/>
      <c r="B27" s="94"/>
      <c r="C27" s="94"/>
      <c r="D27" s="94"/>
      <c r="E27" s="94"/>
      <c r="F27" s="94"/>
      <c r="G27" s="94"/>
      <c r="H27" s="23"/>
    </row>
    <row r="28" spans="1:8" ht="15" customHeight="1" x14ac:dyDescent="0.25">
      <c r="A28" s="88" t="s">
        <v>398</v>
      </c>
      <c r="B28" s="417" t="s">
        <v>353</v>
      </c>
      <c r="C28" s="417"/>
      <c r="D28" s="417"/>
      <c r="E28" s="417"/>
      <c r="F28" s="417"/>
      <c r="G28" s="417"/>
      <c r="H28" s="36"/>
    </row>
    <row r="29" spans="1:8" ht="15" customHeight="1" x14ac:dyDescent="0.25">
      <c r="A29" s="88"/>
      <c r="B29" s="86"/>
      <c r="C29" s="83" t="s">
        <v>67</v>
      </c>
      <c r="D29" s="83"/>
      <c r="E29" s="83" t="s">
        <v>68</v>
      </c>
      <c r="F29" s="92"/>
      <c r="G29" s="92"/>
      <c r="H29" s="36"/>
    </row>
    <row r="30" spans="1:8" ht="15" customHeight="1" x14ac:dyDescent="0.25">
      <c r="A30" s="88"/>
      <c r="B30" s="86"/>
      <c r="C30" s="246" t="str">
        <f>""</f>
        <v/>
      </c>
      <c r="D30" s="83"/>
      <c r="E30" s="246" t="str">
        <f>""</f>
        <v/>
      </c>
      <c r="F30" s="92"/>
      <c r="G30" s="92"/>
      <c r="H30" s="36"/>
    </row>
    <row r="31" spans="1:8" ht="15" customHeight="1" x14ac:dyDescent="0.25">
      <c r="A31" s="88"/>
      <c r="B31" s="86"/>
      <c r="C31" s="83"/>
      <c r="D31" s="83"/>
      <c r="E31" s="83"/>
      <c r="F31" s="92"/>
      <c r="G31" s="92"/>
      <c r="H31" s="36"/>
    </row>
    <row r="32" spans="1:8" ht="15" customHeight="1" x14ac:dyDescent="0.25">
      <c r="A32" s="95"/>
      <c r="B32" s="481" t="str">
        <f>""</f>
        <v/>
      </c>
      <c r="C32" s="482"/>
      <c r="D32" s="482"/>
      <c r="E32" s="482"/>
      <c r="F32" s="482"/>
      <c r="G32" s="483"/>
      <c r="H32" s="36"/>
    </row>
    <row r="33" spans="1:8" ht="15" customHeight="1" x14ac:dyDescent="0.25">
      <c r="A33" s="90"/>
      <c r="B33" s="94"/>
      <c r="C33" s="94"/>
      <c r="D33" s="94"/>
      <c r="E33" s="94"/>
      <c r="F33" s="94"/>
      <c r="G33" s="94"/>
      <c r="H33" s="23"/>
    </row>
    <row r="34" spans="1:8" ht="30" customHeight="1" x14ac:dyDescent="0.25">
      <c r="A34" s="88" t="s">
        <v>399</v>
      </c>
      <c r="B34" s="417" t="s">
        <v>422</v>
      </c>
      <c r="C34" s="417"/>
      <c r="D34" s="417"/>
      <c r="E34" s="417"/>
      <c r="F34" s="417"/>
      <c r="G34" s="417"/>
      <c r="H34" s="23"/>
    </row>
    <row r="35" spans="1:8" ht="15" customHeight="1" x14ac:dyDescent="0.25">
      <c r="A35" s="88"/>
      <c r="B35" s="86"/>
      <c r="C35" s="83" t="s">
        <v>67</v>
      </c>
      <c r="D35" s="83"/>
      <c r="E35" s="83" t="s">
        <v>68</v>
      </c>
      <c r="F35" s="92"/>
      <c r="G35" s="92"/>
      <c r="H35" s="23"/>
    </row>
    <row r="36" spans="1:8" ht="15" customHeight="1" x14ac:dyDescent="0.25">
      <c r="A36" s="88"/>
      <c r="B36" s="86"/>
      <c r="C36" s="246" t="str">
        <f>""</f>
        <v/>
      </c>
      <c r="D36" s="83"/>
      <c r="E36" s="246" t="str">
        <f>""</f>
        <v/>
      </c>
      <c r="F36" s="92"/>
      <c r="G36" s="92"/>
      <c r="H36" s="23"/>
    </row>
    <row r="37" spans="1:8" ht="15" customHeight="1" x14ac:dyDescent="0.25">
      <c r="A37" s="88"/>
      <c r="B37" s="86"/>
      <c r="C37" s="83"/>
      <c r="D37" s="83"/>
      <c r="E37" s="83"/>
      <c r="F37" s="92"/>
      <c r="G37" s="92"/>
      <c r="H37" s="23"/>
    </row>
    <row r="38" spans="1:8" ht="15" customHeight="1" x14ac:dyDescent="0.25">
      <c r="A38" s="90"/>
      <c r="B38" s="481" t="str">
        <f>""</f>
        <v/>
      </c>
      <c r="C38" s="482"/>
      <c r="D38" s="482"/>
      <c r="E38" s="482"/>
      <c r="F38" s="482"/>
      <c r="G38" s="483"/>
      <c r="H38" s="23"/>
    </row>
    <row r="39" spans="1:8" ht="15" customHeight="1" x14ac:dyDescent="0.25">
      <c r="A39" s="90"/>
      <c r="B39" s="94"/>
      <c r="C39" s="94"/>
      <c r="D39" s="94"/>
      <c r="E39" s="94"/>
      <c r="F39" s="94"/>
      <c r="G39" s="94"/>
      <c r="H39" s="25"/>
    </row>
    <row r="40" spans="1:8" ht="15" customHeight="1" x14ac:dyDescent="0.25">
      <c r="A40" s="88" t="s">
        <v>400</v>
      </c>
      <c r="B40" s="417" t="s">
        <v>448</v>
      </c>
      <c r="C40" s="417"/>
      <c r="D40" s="417"/>
      <c r="E40" s="417"/>
      <c r="F40" s="417"/>
      <c r="G40" s="417"/>
      <c r="H40" s="25"/>
    </row>
    <row r="41" spans="1:8" ht="15" customHeight="1" x14ac:dyDescent="0.25">
      <c r="A41" s="88"/>
      <c r="B41" s="86"/>
      <c r="C41" s="83" t="s">
        <v>67</v>
      </c>
      <c r="D41" s="83"/>
      <c r="E41" s="83" t="s">
        <v>68</v>
      </c>
      <c r="F41" s="92"/>
      <c r="G41" s="92"/>
      <c r="H41" s="25"/>
    </row>
    <row r="42" spans="1:8" ht="15" customHeight="1" x14ac:dyDescent="0.25">
      <c r="A42" s="88"/>
      <c r="B42" s="86"/>
      <c r="C42" s="246" t="str">
        <f>""</f>
        <v/>
      </c>
      <c r="D42" s="83"/>
      <c r="E42" s="246" t="str">
        <f>""</f>
        <v/>
      </c>
      <c r="F42" s="92"/>
      <c r="G42" s="92"/>
      <c r="H42" s="23"/>
    </row>
    <row r="43" spans="1:8" ht="15" customHeight="1" x14ac:dyDescent="0.25">
      <c r="A43" s="88"/>
      <c r="B43" s="86"/>
      <c r="C43" s="83"/>
      <c r="D43" s="83"/>
      <c r="E43" s="83"/>
      <c r="F43" s="92"/>
      <c r="G43" s="92"/>
      <c r="H43" s="23"/>
    </row>
    <row r="44" spans="1:8" ht="15" customHeight="1" x14ac:dyDescent="0.25">
      <c r="A44" s="90"/>
      <c r="B44" s="481" t="str">
        <f>""</f>
        <v/>
      </c>
      <c r="C44" s="482"/>
      <c r="D44" s="482"/>
      <c r="E44" s="482"/>
      <c r="F44" s="482"/>
      <c r="G44" s="483"/>
      <c r="H44" s="23"/>
    </row>
    <row r="45" spans="1:8" ht="15" customHeight="1" x14ac:dyDescent="0.25">
      <c r="A45" s="90"/>
      <c r="B45" s="94"/>
      <c r="C45" s="94"/>
      <c r="D45" s="94"/>
      <c r="E45" s="94"/>
      <c r="F45" s="94"/>
      <c r="G45" s="94"/>
      <c r="H45" s="23"/>
    </row>
    <row r="46" spans="1:8" ht="30" customHeight="1" x14ac:dyDescent="0.25">
      <c r="A46" s="88" t="s">
        <v>401</v>
      </c>
      <c r="B46" s="417" t="s">
        <v>354</v>
      </c>
      <c r="C46" s="417"/>
      <c r="D46" s="417"/>
      <c r="E46" s="417"/>
      <c r="F46" s="417"/>
      <c r="G46" s="417"/>
      <c r="H46" s="23"/>
    </row>
    <row r="47" spans="1:8" ht="15" customHeight="1" x14ac:dyDescent="0.25">
      <c r="A47" s="88"/>
      <c r="B47" s="86"/>
      <c r="C47" s="83" t="s">
        <v>67</v>
      </c>
      <c r="D47" s="83"/>
      <c r="E47" s="83" t="s">
        <v>68</v>
      </c>
      <c r="F47" s="92"/>
      <c r="G47" s="92"/>
      <c r="H47" s="23"/>
    </row>
    <row r="48" spans="1:8" ht="15" customHeight="1" x14ac:dyDescent="0.25">
      <c r="A48" s="88"/>
      <c r="B48" s="86"/>
      <c r="C48" s="246" t="str">
        <f>""</f>
        <v/>
      </c>
      <c r="D48" s="83"/>
      <c r="E48" s="246" t="str">
        <f>""</f>
        <v/>
      </c>
      <c r="F48" s="92"/>
      <c r="G48" s="92"/>
      <c r="H48" s="23"/>
    </row>
    <row r="49" spans="1:8" ht="15" customHeight="1" x14ac:dyDescent="0.25">
      <c r="A49" s="88"/>
      <c r="B49" s="86"/>
      <c r="C49" s="83"/>
      <c r="D49" s="83"/>
      <c r="E49" s="83"/>
      <c r="F49" s="92"/>
      <c r="G49" s="92"/>
      <c r="H49" s="23"/>
    </row>
    <row r="50" spans="1:8" ht="15" customHeight="1" x14ac:dyDescent="0.25">
      <c r="A50" s="90"/>
      <c r="B50" s="481" t="str">
        <f>""</f>
        <v/>
      </c>
      <c r="C50" s="482"/>
      <c r="D50" s="482"/>
      <c r="E50" s="482"/>
      <c r="F50" s="482"/>
      <c r="G50" s="483"/>
      <c r="H50" s="23"/>
    </row>
    <row r="51" spans="1:8" ht="15" customHeight="1" x14ac:dyDescent="0.25">
      <c r="A51" s="90"/>
      <c r="B51" s="94"/>
      <c r="C51" s="94"/>
      <c r="D51" s="94"/>
      <c r="E51" s="94"/>
      <c r="F51" s="94"/>
      <c r="G51" s="94"/>
      <c r="H51" s="23"/>
    </row>
    <row r="52" spans="1:8" ht="30" customHeight="1" x14ac:dyDescent="0.25">
      <c r="A52" s="88" t="s">
        <v>402</v>
      </c>
      <c r="B52" s="417" t="s">
        <v>423</v>
      </c>
      <c r="C52" s="417"/>
      <c r="D52" s="417"/>
      <c r="E52" s="417"/>
      <c r="F52" s="417"/>
      <c r="G52" s="417"/>
      <c r="H52" s="23"/>
    </row>
    <row r="53" spans="1:8" ht="15" customHeight="1" x14ac:dyDescent="0.25">
      <c r="A53" s="88"/>
      <c r="B53" s="86"/>
      <c r="C53" s="83" t="s">
        <v>67</v>
      </c>
      <c r="D53" s="83"/>
      <c r="E53" s="83" t="s">
        <v>68</v>
      </c>
      <c r="F53" s="92"/>
      <c r="G53" s="92"/>
      <c r="H53" s="23"/>
    </row>
    <row r="54" spans="1:8" ht="15" customHeight="1" x14ac:dyDescent="0.25">
      <c r="A54" s="88"/>
      <c r="B54" s="86"/>
      <c r="C54" s="246" t="str">
        <f>""</f>
        <v/>
      </c>
      <c r="D54" s="83"/>
      <c r="E54" s="246" t="str">
        <f>""</f>
        <v/>
      </c>
      <c r="F54" s="92"/>
      <c r="G54" s="92"/>
      <c r="H54" s="23"/>
    </row>
    <row r="55" spans="1:8" ht="15" customHeight="1" x14ac:dyDescent="0.25">
      <c r="A55" s="88"/>
      <c r="B55" s="86"/>
      <c r="C55" s="83"/>
      <c r="D55" s="83"/>
      <c r="E55" s="83"/>
      <c r="F55" s="92"/>
      <c r="G55" s="92"/>
      <c r="H55" s="23"/>
    </row>
    <row r="56" spans="1:8" ht="15" customHeight="1" x14ac:dyDescent="0.25">
      <c r="A56" s="90"/>
      <c r="B56" s="481" t="str">
        <f>""</f>
        <v/>
      </c>
      <c r="C56" s="482"/>
      <c r="D56" s="482"/>
      <c r="E56" s="482"/>
      <c r="F56" s="482"/>
      <c r="G56" s="483"/>
      <c r="H56" s="23"/>
    </row>
    <row r="57" spans="1:8" ht="15" customHeight="1" x14ac:dyDescent="0.25">
      <c r="A57" s="90"/>
      <c r="B57" s="94"/>
      <c r="C57" s="94"/>
      <c r="D57" s="94"/>
      <c r="E57" s="94"/>
      <c r="F57" s="94"/>
      <c r="G57" s="94"/>
      <c r="H57" s="23"/>
    </row>
    <row r="58" spans="1:8" ht="30" customHeight="1" x14ac:dyDescent="0.25">
      <c r="A58" s="88" t="s">
        <v>403</v>
      </c>
      <c r="B58" s="417" t="s">
        <v>449</v>
      </c>
      <c r="C58" s="417"/>
      <c r="D58" s="417"/>
      <c r="E58" s="417"/>
      <c r="F58" s="417"/>
      <c r="G58" s="417"/>
      <c r="H58" s="23"/>
    </row>
    <row r="59" spans="1:8" ht="15" customHeight="1" x14ac:dyDescent="0.25">
      <c r="A59" s="88"/>
      <c r="B59" s="86"/>
      <c r="C59" s="83" t="s">
        <v>67</v>
      </c>
      <c r="D59" s="83"/>
      <c r="E59" s="83" t="s">
        <v>68</v>
      </c>
      <c r="F59" s="92"/>
      <c r="G59" s="92"/>
      <c r="H59" s="23"/>
    </row>
    <row r="60" spans="1:8" ht="15" customHeight="1" x14ac:dyDescent="0.25">
      <c r="A60" s="88"/>
      <c r="B60" s="86"/>
      <c r="C60" s="246" t="str">
        <f>""</f>
        <v/>
      </c>
      <c r="D60" s="83"/>
      <c r="E60" s="246" t="str">
        <f>""</f>
        <v/>
      </c>
      <c r="F60" s="92"/>
      <c r="G60" s="92"/>
      <c r="H60" s="23"/>
    </row>
    <row r="61" spans="1:8" ht="15" customHeight="1" x14ac:dyDescent="0.25">
      <c r="A61" s="88"/>
      <c r="B61" s="86"/>
      <c r="C61" s="83"/>
      <c r="D61" s="83"/>
      <c r="E61" s="83"/>
      <c r="F61" s="92"/>
      <c r="G61" s="92"/>
      <c r="H61" s="23"/>
    </row>
    <row r="62" spans="1:8" ht="15" customHeight="1" x14ac:dyDescent="0.25">
      <c r="A62" s="90"/>
      <c r="B62" s="481" t="str">
        <f>""</f>
        <v/>
      </c>
      <c r="C62" s="482"/>
      <c r="D62" s="482"/>
      <c r="E62" s="482"/>
      <c r="F62" s="482"/>
      <c r="G62" s="483"/>
      <c r="H62" s="23"/>
    </row>
    <row r="63" spans="1:8" ht="15" customHeight="1" x14ac:dyDescent="0.25">
      <c r="A63" s="90"/>
      <c r="B63" s="94"/>
      <c r="C63" s="94"/>
      <c r="D63" s="94"/>
      <c r="E63" s="94"/>
      <c r="F63" s="94"/>
      <c r="G63" s="94"/>
      <c r="H63" s="23"/>
    </row>
    <row r="64" spans="1:8" ht="15" customHeight="1" x14ac:dyDescent="0.25">
      <c r="A64" s="88" t="s">
        <v>404</v>
      </c>
      <c r="B64" s="417" t="s">
        <v>436</v>
      </c>
      <c r="C64" s="417"/>
      <c r="D64" s="417"/>
      <c r="E64" s="417"/>
      <c r="F64" s="417"/>
      <c r="G64" s="417"/>
      <c r="H64" s="23"/>
    </row>
    <row r="65" spans="1:8" ht="15" customHeight="1" x14ac:dyDescent="0.25">
      <c r="A65" s="88"/>
      <c r="B65" s="86"/>
      <c r="C65" s="83" t="s">
        <v>67</v>
      </c>
      <c r="D65" s="83"/>
      <c r="E65" s="83" t="s">
        <v>68</v>
      </c>
      <c r="F65" s="92"/>
      <c r="G65" s="92"/>
      <c r="H65" s="23"/>
    </row>
    <row r="66" spans="1:8" ht="15" customHeight="1" x14ac:dyDescent="0.25">
      <c r="A66" s="88"/>
      <c r="B66" s="86"/>
      <c r="C66" s="246" t="str">
        <f>""</f>
        <v/>
      </c>
      <c r="D66" s="83"/>
      <c r="E66" s="246" t="str">
        <f>""</f>
        <v/>
      </c>
      <c r="F66" s="92"/>
      <c r="G66" s="92"/>
      <c r="H66" s="23"/>
    </row>
    <row r="67" spans="1:8" ht="15" customHeight="1" x14ac:dyDescent="0.25">
      <c r="A67" s="88"/>
      <c r="B67" s="86"/>
      <c r="C67" s="83"/>
      <c r="D67" s="83"/>
      <c r="E67" s="83"/>
      <c r="F67" s="92"/>
      <c r="G67" s="92"/>
      <c r="H67" s="23"/>
    </row>
    <row r="68" spans="1:8" ht="15" customHeight="1" x14ac:dyDescent="0.25">
      <c r="A68" s="90"/>
      <c r="B68" s="481" t="str">
        <f>""</f>
        <v/>
      </c>
      <c r="C68" s="482"/>
      <c r="D68" s="482"/>
      <c r="E68" s="482"/>
      <c r="F68" s="482"/>
      <c r="G68" s="483"/>
      <c r="H68" s="23"/>
    </row>
    <row r="69" spans="1:8" ht="15" customHeight="1" x14ac:dyDescent="0.25">
      <c r="A69" s="90"/>
      <c r="B69" s="94"/>
      <c r="C69" s="94"/>
      <c r="D69" s="94"/>
      <c r="E69" s="94"/>
      <c r="F69" s="94"/>
      <c r="G69" s="94"/>
      <c r="H69" s="23"/>
    </row>
    <row r="70" spans="1:8" ht="45" customHeight="1" x14ac:dyDescent="0.25">
      <c r="A70" s="88" t="s">
        <v>462</v>
      </c>
      <c r="B70" s="417" t="s">
        <v>435</v>
      </c>
      <c r="C70" s="417"/>
      <c r="D70" s="417"/>
      <c r="E70" s="417"/>
      <c r="F70" s="417"/>
      <c r="G70" s="417"/>
      <c r="H70" s="23"/>
    </row>
    <row r="71" spans="1:8" ht="15" customHeight="1" x14ac:dyDescent="0.25">
      <c r="A71" s="88"/>
      <c r="B71" s="86"/>
      <c r="C71" s="83" t="s">
        <v>67</v>
      </c>
      <c r="D71" s="83"/>
      <c r="E71" s="83" t="s">
        <v>68</v>
      </c>
      <c r="F71" s="92"/>
      <c r="G71" s="83" t="s">
        <v>106</v>
      </c>
      <c r="H71" s="23"/>
    </row>
    <row r="72" spans="1:8" ht="15" customHeight="1" x14ac:dyDescent="0.25">
      <c r="A72" s="88"/>
      <c r="B72" s="86"/>
      <c r="C72" s="246" t="str">
        <f>""</f>
        <v/>
      </c>
      <c r="D72" s="83"/>
      <c r="E72" s="246" t="str">
        <f>""</f>
        <v/>
      </c>
      <c r="F72" s="92"/>
      <c r="G72" s="246" t="str">
        <f>""</f>
        <v/>
      </c>
      <c r="H72" s="23"/>
    </row>
    <row r="73" spans="1:8" ht="15" customHeight="1" x14ac:dyDescent="0.25">
      <c r="A73" s="88"/>
      <c r="B73" s="86"/>
      <c r="C73" s="83"/>
      <c r="D73" s="83"/>
      <c r="E73" s="83"/>
      <c r="F73" s="92"/>
      <c r="G73" s="92"/>
      <c r="H73" s="23"/>
    </row>
    <row r="74" spans="1:8" ht="15" customHeight="1" x14ac:dyDescent="0.25">
      <c r="A74" s="90"/>
      <c r="B74" s="481" t="str">
        <f>""</f>
        <v/>
      </c>
      <c r="C74" s="482"/>
      <c r="D74" s="482"/>
      <c r="E74" s="482"/>
      <c r="F74" s="482"/>
      <c r="G74" s="483"/>
      <c r="H74" s="23"/>
    </row>
    <row r="75" spans="1:8" ht="15" customHeight="1" x14ac:dyDescent="0.25">
      <c r="A75" s="90"/>
      <c r="B75" s="94"/>
      <c r="C75" s="94"/>
      <c r="D75" s="94"/>
      <c r="E75" s="94"/>
      <c r="F75" s="94"/>
      <c r="G75" s="94"/>
      <c r="H75" s="23"/>
    </row>
    <row r="76" spans="1:8" ht="30" customHeight="1" x14ac:dyDescent="0.25">
      <c r="A76" s="90">
        <v>37</v>
      </c>
      <c r="B76" s="417" t="s">
        <v>386</v>
      </c>
      <c r="C76" s="417"/>
      <c r="D76" s="417"/>
      <c r="E76" s="417"/>
      <c r="F76" s="417"/>
      <c r="G76" s="417"/>
      <c r="H76" s="23"/>
    </row>
    <row r="77" spans="1:8" ht="15" customHeight="1" x14ac:dyDescent="0.25">
      <c r="A77" s="88"/>
      <c r="B77" s="86"/>
      <c r="C77" s="83" t="s">
        <v>67</v>
      </c>
      <c r="D77" s="83"/>
      <c r="E77" s="83" t="s">
        <v>68</v>
      </c>
      <c r="F77" s="92"/>
      <c r="G77" s="92"/>
      <c r="H77" s="23"/>
    </row>
    <row r="78" spans="1:8" ht="15" customHeight="1" x14ac:dyDescent="0.25">
      <c r="A78" s="88"/>
      <c r="B78" s="86"/>
      <c r="C78" s="246" t="str">
        <f>""</f>
        <v/>
      </c>
      <c r="D78" s="83"/>
      <c r="E78" s="246" t="str">
        <f>""</f>
        <v/>
      </c>
      <c r="F78" s="92"/>
      <c r="G78" s="92"/>
      <c r="H78" s="23"/>
    </row>
    <row r="79" spans="1:8" ht="15" customHeight="1" x14ac:dyDescent="0.25">
      <c r="A79" s="88"/>
      <c r="B79" s="86"/>
      <c r="C79" s="83"/>
      <c r="D79" s="83"/>
      <c r="E79" s="83"/>
      <c r="F79" s="92"/>
      <c r="G79" s="92"/>
      <c r="H79" s="23"/>
    </row>
    <row r="80" spans="1:8" ht="15" customHeight="1" x14ac:dyDescent="0.25">
      <c r="A80" s="90"/>
      <c r="B80" s="481" t="str">
        <f>""</f>
        <v/>
      </c>
      <c r="C80" s="482"/>
      <c r="D80" s="482"/>
      <c r="E80" s="482"/>
      <c r="F80" s="482"/>
      <c r="G80" s="483"/>
      <c r="H80" s="23"/>
    </row>
    <row r="81" spans="1:8" ht="15" customHeight="1" x14ac:dyDescent="0.25">
      <c r="A81" s="90"/>
      <c r="B81" s="94"/>
      <c r="C81" s="94"/>
      <c r="D81" s="94"/>
      <c r="E81" s="94"/>
      <c r="F81" s="94"/>
      <c r="G81" s="94"/>
      <c r="H81" s="23"/>
    </row>
    <row r="82" spans="1:8" ht="30" customHeight="1" x14ac:dyDescent="0.25">
      <c r="A82" s="90">
        <v>38</v>
      </c>
      <c r="B82" s="417" t="s">
        <v>424</v>
      </c>
      <c r="C82" s="417"/>
      <c r="D82" s="417"/>
      <c r="E82" s="417"/>
      <c r="F82" s="417"/>
      <c r="G82" s="417"/>
      <c r="H82" s="23"/>
    </row>
    <row r="83" spans="1:8" ht="15" customHeight="1" x14ac:dyDescent="0.25">
      <c r="A83" s="88"/>
      <c r="B83" s="86"/>
      <c r="C83" s="83" t="s">
        <v>67</v>
      </c>
      <c r="D83" s="83"/>
      <c r="E83" s="83" t="s">
        <v>68</v>
      </c>
      <c r="F83" s="92"/>
      <c r="G83" s="92"/>
      <c r="H83" s="23"/>
    </row>
    <row r="84" spans="1:8" ht="15" customHeight="1" x14ac:dyDescent="0.25">
      <c r="A84" s="88"/>
      <c r="B84" s="86"/>
      <c r="C84" s="246" t="str">
        <f>""</f>
        <v/>
      </c>
      <c r="D84" s="83"/>
      <c r="E84" s="246" t="str">
        <f>""</f>
        <v/>
      </c>
      <c r="F84" s="92"/>
      <c r="G84" s="92"/>
      <c r="H84" s="23"/>
    </row>
    <row r="85" spans="1:8" ht="15" customHeight="1" x14ac:dyDescent="0.25">
      <c r="A85" s="88"/>
      <c r="B85" s="86"/>
      <c r="C85" s="83"/>
      <c r="D85" s="83"/>
      <c r="E85" s="83"/>
      <c r="F85" s="92"/>
      <c r="G85" s="92"/>
      <c r="H85" s="23"/>
    </row>
    <row r="86" spans="1:8" ht="15" customHeight="1" x14ac:dyDescent="0.25">
      <c r="A86" s="88" t="s">
        <v>463</v>
      </c>
      <c r="B86" s="523" t="s">
        <v>272</v>
      </c>
      <c r="C86" s="523"/>
      <c r="D86" s="523"/>
      <c r="E86" s="523"/>
      <c r="F86" s="523"/>
      <c r="G86" s="523"/>
      <c r="H86" s="23"/>
    </row>
    <row r="87" spans="1:8" ht="15" customHeight="1" x14ac:dyDescent="0.25">
      <c r="A87" s="88"/>
      <c r="B87" s="86"/>
      <c r="C87" s="83" t="s">
        <v>67</v>
      </c>
      <c r="D87" s="83"/>
      <c r="E87" s="83" t="s">
        <v>68</v>
      </c>
      <c r="F87" s="92"/>
      <c r="G87" s="92"/>
      <c r="H87" s="23"/>
    </row>
    <row r="88" spans="1:8" ht="15" customHeight="1" x14ac:dyDescent="0.25">
      <c r="A88" s="88"/>
      <c r="B88" s="86"/>
      <c r="C88" s="246" t="str">
        <f>""</f>
        <v/>
      </c>
      <c r="D88" s="83"/>
      <c r="E88" s="246" t="str">
        <f>""</f>
        <v/>
      </c>
      <c r="F88" s="92"/>
      <c r="G88" s="92"/>
      <c r="H88" s="23"/>
    </row>
    <row r="89" spans="1:8" ht="15" customHeight="1" x14ac:dyDescent="0.25">
      <c r="A89" s="88"/>
      <c r="B89" s="86"/>
      <c r="C89" s="235"/>
      <c r="D89" s="83"/>
      <c r="E89" s="235"/>
      <c r="F89" s="92"/>
      <c r="G89" s="92"/>
      <c r="H89" s="23"/>
    </row>
    <row r="90" spans="1:8" ht="15" customHeight="1" x14ac:dyDescent="0.25">
      <c r="A90" s="88" t="s">
        <v>464</v>
      </c>
      <c r="B90" s="523" t="s">
        <v>273</v>
      </c>
      <c r="C90" s="523"/>
      <c r="D90" s="523"/>
      <c r="E90" s="523"/>
      <c r="F90" s="523"/>
      <c r="G90" s="523"/>
      <c r="H90" s="23"/>
    </row>
    <row r="91" spans="1:8" ht="15" customHeight="1" x14ac:dyDescent="0.25">
      <c r="A91" s="88"/>
      <c r="B91" s="86"/>
      <c r="C91" s="83" t="s">
        <v>67</v>
      </c>
      <c r="D91" s="83"/>
      <c r="E91" s="83" t="s">
        <v>68</v>
      </c>
      <c r="F91" s="92"/>
      <c r="G91" s="92"/>
      <c r="H91" s="23"/>
    </row>
    <row r="92" spans="1:8" ht="15" customHeight="1" x14ac:dyDescent="0.25">
      <c r="A92" s="88"/>
      <c r="B92" s="86"/>
      <c r="C92" s="246" t="str">
        <f>""</f>
        <v/>
      </c>
      <c r="D92" s="83"/>
      <c r="E92" s="246" t="str">
        <f>""</f>
        <v/>
      </c>
      <c r="F92" s="92"/>
      <c r="G92" s="92"/>
      <c r="H92" s="23"/>
    </row>
    <row r="93" spans="1:8" ht="15" customHeight="1" x14ac:dyDescent="0.25">
      <c r="A93" s="88"/>
      <c r="B93" s="86"/>
      <c r="C93" s="235"/>
      <c r="D93" s="83"/>
      <c r="E93" s="235"/>
      <c r="F93" s="92"/>
      <c r="G93" s="92"/>
      <c r="H93" s="23"/>
    </row>
    <row r="94" spans="1:8" ht="15" customHeight="1" x14ac:dyDescent="0.25">
      <c r="A94" s="88" t="s">
        <v>465</v>
      </c>
      <c r="B94" s="523" t="s">
        <v>274</v>
      </c>
      <c r="C94" s="523"/>
      <c r="D94" s="523"/>
      <c r="E94" s="523"/>
      <c r="F94" s="523"/>
      <c r="G94" s="523"/>
      <c r="H94" s="23"/>
    </row>
    <row r="95" spans="1:8" ht="15" customHeight="1" x14ac:dyDescent="0.25">
      <c r="A95" s="88"/>
      <c r="B95" s="86"/>
      <c r="C95" s="83" t="s">
        <v>67</v>
      </c>
      <c r="D95" s="83"/>
      <c r="E95" s="83" t="s">
        <v>68</v>
      </c>
      <c r="F95" s="92"/>
      <c r="G95" s="92"/>
      <c r="H95" s="23"/>
    </row>
    <row r="96" spans="1:8" ht="15" customHeight="1" x14ac:dyDescent="0.25">
      <c r="A96" s="88"/>
      <c r="B96" s="86"/>
      <c r="C96" s="246" t="str">
        <f>""</f>
        <v/>
      </c>
      <c r="D96" s="83"/>
      <c r="E96" s="246" t="str">
        <f>""</f>
        <v/>
      </c>
      <c r="F96" s="92"/>
      <c r="G96" s="92"/>
      <c r="H96" s="23"/>
    </row>
    <row r="97" spans="1:8" ht="15" customHeight="1" x14ac:dyDescent="0.25">
      <c r="A97" s="88"/>
      <c r="B97" s="86"/>
      <c r="C97" s="235"/>
      <c r="D97" s="83"/>
      <c r="E97" s="235"/>
      <c r="F97" s="92"/>
      <c r="G97" s="92"/>
      <c r="H97" s="23"/>
    </row>
    <row r="98" spans="1:8" ht="15" customHeight="1" x14ac:dyDescent="0.25">
      <c r="A98" s="88" t="s">
        <v>466</v>
      </c>
      <c r="B98" s="523" t="s">
        <v>275</v>
      </c>
      <c r="C98" s="523"/>
      <c r="D98" s="523"/>
      <c r="E98" s="523"/>
      <c r="F98" s="523"/>
      <c r="G98" s="523"/>
      <c r="H98" s="23"/>
    </row>
    <row r="99" spans="1:8" ht="15" customHeight="1" x14ac:dyDescent="0.25">
      <c r="A99" s="88"/>
      <c r="B99" s="86"/>
      <c r="C99" s="83" t="s">
        <v>67</v>
      </c>
      <c r="D99" s="83"/>
      <c r="E99" s="83" t="s">
        <v>68</v>
      </c>
      <c r="F99" s="92"/>
      <c r="G99" s="92"/>
      <c r="H99" s="23"/>
    </row>
    <row r="100" spans="1:8" ht="15" customHeight="1" x14ac:dyDescent="0.25">
      <c r="A100" s="88"/>
      <c r="B100" s="86"/>
      <c r="C100" s="246" t="str">
        <f>""</f>
        <v/>
      </c>
      <c r="D100" s="83"/>
      <c r="E100" s="246" t="str">
        <f>""</f>
        <v/>
      </c>
      <c r="F100" s="92"/>
      <c r="G100" s="92"/>
      <c r="H100" s="23"/>
    </row>
    <row r="101" spans="1:8" ht="15" customHeight="1" x14ac:dyDescent="0.25">
      <c r="A101" s="88"/>
      <c r="B101" s="86"/>
      <c r="C101" s="83"/>
      <c r="D101" s="83"/>
      <c r="E101" s="83"/>
      <c r="F101" s="92"/>
      <c r="G101" s="92"/>
      <c r="H101" s="23"/>
    </row>
    <row r="102" spans="1:8" ht="15" customHeight="1" x14ac:dyDescent="0.25">
      <c r="A102" s="90"/>
      <c r="B102" s="481" t="str">
        <f>""</f>
        <v/>
      </c>
      <c r="C102" s="482"/>
      <c r="D102" s="482"/>
      <c r="E102" s="482"/>
      <c r="F102" s="482"/>
      <c r="G102" s="483"/>
      <c r="H102" s="23"/>
    </row>
    <row r="103" spans="1:8" ht="15" customHeight="1" x14ac:dyDescent="0.25">
      <c r="A103" s="90"/>
      <c r="B103" s="94"/>
      <c r="C103" s="94"/>
      <c r="D103" s="94"/>
      <c r="E103" s="94"/>
      <c r="F103" s="94"/>
      <c r="G103" s="94"/>
      <c r="H103" s="23"/>
    </row>
    <row r="104" spans="1:8" ht="30" customHeight="1" x14ac:dyDescent="0.25">
      <c r="A104" s="90">
        <v>39</v>
      </c>
      <c r="B104" s="417" t="s">
        <v>437</v>
      </c>
      <c r="C104" s="417"/>
      <c r="D104" s="417"/>
      <c r="E104" s="417"/>
      <c r="F104" s="417"/>
      <c r="G104" s="417"/>
      <c r="H104" s="23"/>
    </row>
    <row r="105" spans="1:8" ht="15" customHeight="1" x14ac:dyDescent="0.25">
      <c r="A105" s="88"/>
      <c r="B105" s="86"/>
      <c r="C105" s="83" t="s">
        <v>67</v>
      </c>
      <c r="D105" s="83"/>
      <c r="E105" s="83" t="s">
        <v>68</v>
      </c>
      <c r="F105" s="92"/>
      <c r="G105" s="92"/>
      <c r="H105" s="23"/>
    </row>
    <row r="106" spans="1:8" ht="15" customHeight="1" x14ac:dyDescent="0.25">
      <c r="A106" s="88"/>
      <c r="B106" s="86"/>
      <c r="C106" s="246" t="str">
        <f>""</f>
        <v/>
      </c>
      <c r="D106" s="83"/>
      <c r="E106" s="246" t="str">
        <f>""</f>
        <v/>
      </c>
      <c r="F106" s="92"/>
      <c r="G106" s="92"/>
      <c r="H106" s="23"/>
    </row>
    <row r="107" spans="1:8" ht="15" customHeight="1" x14ac:dyDescent="0.25">
      <c r="A107" s="88"/>
      <c r="B107" s="86"/>
      <c r="C107" s="83"/>
      <c r="D107" s="83"/>
      <c r="E107" s="83"/>
      <c r="F107" s="92"/>
      <c r="G107" s="92"/>
      <c r="H107" s="23"/>
    </row>
    <row r="108" spans="1:8" ht="15" customHeight="1" x14ac:dyDescent="0.25">
      <c r="A108" s="90"/>
      <c r="B108" s="481" t="str">
        <f>""</f>
        <v/>
      </c>
      <c r="C108" s="482"/>
      <c r="D108" s="482"/>
      <c r="E108" s="482"/>
      <c r="F108" s="482"/>
      <c r="G108" s="483"/>
      <c r="H108" s="23"/>
    </row>
    <row r="109" spans="1:8" ht="15" customHeight="1" x14ac:dyDescent="0.25">
      <c r="A109" s="90"/>
      <c r="B109" s="94"/>
      <c r="C109" s="94"/>
      <c r="D109" s="94"/>
      <c r="E109" s="94"/>
      <c r="F109" s="94"/>
      <c r="G109" s="94"/>
      <c r="H109" s="23"/>
    </row>
    <row r="110" spans="1:8" ht="30" customHeight="1" x14ac:dyDescent="0.25">
      <c r="A110" s="90">
        <v>40</v>
      </c>
      <c r="B110" s="417" t="s">
        <v>438</v>
      </c>
      <c r="C110" s="417"/>
      <c r="D110" s="417"/>
      <c r="E110" s="417"/>
      <c r="F110" s="417"/>
      <c r="G110" s="417"/>
      <c r="H110" s="23"/>
    </row>
    <row r="111" spans="1:8" ht="15" customHeight="1" x14ac:dyDescent="0.25">
      <c r="A111" s="88"/>
      <c r="B111" s="86"/>
      <c r="C111" s="83" t="s">
        <v>67</v>
      </c>
      <c r="D111" s="83"/>
      <c r="E111" s="83" t="s">
        <v>68</v>
      </c>
      <c r="F111" s="92"/>
      <c r="G111" s="92"/>
      <c r="H111" s="23"/>
    </row>
    <row r="112" spans="1:8" ht="15" customHeight="1" x14ac:dyDescent="0.25">
      <c r="A112" s="88"/>
      <c r="B112" s="86"/>
      <c r="C112" s="246" t="str">
        <f>""</f>
        <v/>
      </c>
      <c r="D112" s="83"/>
      <c r="E112" s="246" t="str">
        <f>""</f>
        <v/>
      </c>
      <c r="F112" s="92"/>
      <c r="G112" s="92"/>
      <c r="H112" s="23"/>
    </row>
    <row r="113" spans="1:10" ht="15" customHeight="1" x14ac:dyDescent="0.25">
      <c r="A113" s="88"/>
      <c r="B113" s="86"/>
      <c r="C113" s="83"/>
      <c r="D113" s="83"/>
      <c r="E113" s="83"/>
      <c r="F113" s="92"/>
      <c r="G113" s="92"/>
      <c r="H113" s="23"/>
    </row>
    <row r="114" spans="1:10" ht="15" customHeight="1" x14ac:dyDescent="0.25">
      <c r="A114" s="90"/>
      <c r="B114" s="481" t="str">
        <f>""</f>
        <v/>
      </c>
      <c r="C114" s="482"/>
      <c r="D114" s="482"/>
      <c r="E114" s="482"/>
      <c r="F114" s="482"/>
      <c r="G114" s="483"/>
      <c r="H114" s="23"/>
    </row>
    <row r="115" spans="1:10" ht="15" customHeight="1" thickBot="1" x14ac:dyDescent="0.3">
      <c r="A115" s="90"/>
      <c r="B115" s="94"/>
      <c r="C115" s="94"/>
      <c r="D115" s="94"/>
      <c r="E115" s="94"/>
      <c r="F115" s="94"/>
      <c r="G115" s="94"/>
      <c r="H115" s="23"/>
    </row>
    <row r="116" spans="1:10" ht="14.4" thickBot="1" x14ac:dyDescent="0.3">
      <c r="A116" s="334" t="s">
        <v>143</v>
      </c>
      <c r="B116" s="547" t="s">
        <v>428</v>
      </c>
      <c r="C116" s="547"/>
      <c r="D116" s="547"/>
      <c r="E116" s="547"/>
      <c r="F116" s="547"/>
      <c r="G116" s="548"/>
      <c r="H116" s="18"/>
      <c r="I116" s="18"/>
      <c r="J116" s="18"/>
    </row>
    <row r="117" spans="1:10" ht="15" customHeight="1" x14ac:dyDescent="0.25">
      <c r="A117" s="90"/>
      <c r="B117" s="94"/>
      <c r="C117" s="94"/>
      <c r="D117" s="94"/>
      <c r="E117" s="94"/>
      <c r="F117" s="94"/>
      <c r="G117" s="94"/>
      <c r="H117" s="23"/>
    </row>
    <row r="118" spans="1:10" ht="30" customHeight="1" x14ac:dyDescent="0.25">
      <c r="A118" s="88" t="s">
        <v>441</v>
      </c>
      <c r="B118" s="417" t="s">
        <v>1</v>
      </c>
      <c r="C118" s="417"/>
      <c r="D118" s="417"/>
      <c r="E118" s="417"/>
      <c r="F118" s="417"/>
      <c r="G118" s="417"/>
      <c r="H118" s="23"/>
    </row>
    <row r="119" spans="1:10" ht="15" customHeight="1" x14ac:dyDescent="0.25">
      <c r="A119" s="88"/>
      <c r="B119" s="86"/>
      <c r="C119" s="83" t="s">
        <v>67</v>
      </c>
      <c r="D119" s="83"/>
      <c r="E119" s="83" t="s">
        <v>68</v>
      </c>
      <c r="F119" s="92"/>
      <c r="G119" s="92"/>
      <c r="H119" s="23"/>
    </row>
    <row r="120" spans="1:10" ht="15" customHeight="1" x14ac:dyDescent="0.25">
      <c r="A120" s="88"/>
      <c r="B120" s="86"/>
      <c r="C120" s="246" t="str">
        <f>""</f>
        <v/>
      </c>
      <c r="D120" s="83"/>
      <c r="E120" s="246" t="str">
        <f>""</f>
        <v/>
      </c>
      <c r="F120" s="92"/>
      <c r="G120" s="92"/>
      <c r="H120" s="23"/>
    </row>
    <row r="121" spans="1:10" ht="15" customHeight="1" x14ac:dyDescent="0.25">
      <c r="A121" s="88"/>
      <c r="B121" s="86"/>
      <c r="C121" s="83"/>
      <c r="D121" s="83"/>
      <c r="E121" s="83"/>
      <c r="F121" s="92"/>
      <c r="G121" s="92"/>
      <c r="H121" s="23"/>
    </row>
    <row r="122" spans="1:10" ht="15" customHeight="1" x14ac:dyDescent="0.25">
      <c r="A122" s="90"/>
      <c r="B122" s="481" t="str">
        <f>""</f>
        <v/>
      </c>
      <c r="C122" s="482"/>
      <c r="D122" s="482"/>
      <c r="E122" s="482"/>
      <c r="F122" s="482"/>
      <c r="G122" s="483"/>
      <c r="H122" s="23"/>
    </row>
    <row r="123" spans="1:10" ht="15" customHeight="1" x14ac:dyDescent="0.25">
      <c r="A123" s="90"/>
      <c r="B123" s="94"/>
      <c r="C123" s="94"/>
      <c r="D123" s="94"/>
      <c r="E123" s="94"/>
      <c r="F123" s="94"/>
      <c r="G123" s="94"/>
      <c r="H123" s="23"/>
    </row>
    <row r="124" spans="1:10" ht="30" customHeight="1" x14ac:dyDescent="0.25">
      <c r="A124" s="88" t="s">
        <v>0</v>
      </c>
      <c r="B124" s="417" t="s">
        <v>355</v>
      </c>
      <c r="C124" s="417"/>
      <c r="D124" s="417"/>
      <c r="E124" s="417"/>
      <c r="F124" s="417"/>
      <c r="G124" s="417"/>
      <c r="H124" s="23"/>
    </row>
    <row r="125" spans="1:10" ht="15" customHeight="1" x14ac:dyDescent="0.25">
      <c r="A125" s="88"/>
      <c r="B125" s="86"/>
      <c r="C125" s="83" t="s">
        <v>67</v>
      </c>
      <c r="D125" s="83"/>
      <c r="E125" s="83" t="s">
        <v>68</v>
      </c>
      <c r="F125" s="92"/>
      <c r="G125" s="92"/>
      <c r="H125" s="23"/>
    </row>
    <row r="126" spans="1:10" ht="15" customHeight="1" x14ac:dyDescent="0.25">
      <c r="A126" s="88"/>
      <c r="B126" s="86"/>
      <c r="C126" s="246" t="str">
        <f>""</f>
        <v/>
      </c>
      <c r="D126" s="83"/>
      <c r="E126" s="246" t="str">
        <f>""</f>
        <v/>
      </c>
      <c r="F126" s="92"/>
      <c r="G126" s="92"/>
      <c r="H126" s="23"/>
    </row>
    <row r="127" spans="1:10" ht="15" customHeight="1" x14ac:dyDescent="0.25">
      <c r="A127" s="88"/>
      <c r="B127" s="86"/>
      <c r="C127" s="83"/>
      <c r="D127" s="83"/>
      <c r="E127" s="83"/>
      <c r="F127" s="92"/>
      <c r="G127" s="92"/>
      <c r="H127" s="23"/>
    </row>
    <row r="128" spans="1:10" ht="15" customHeight="1" x14ac:dyDescent="0.25">
      <c r="A128" s="90"/>
      <c r="B128" s="481" t="str">
        <f>""</f>
        <v/>
      </c>
      <c r="C128" s="482"/>
      <c r="D128" s="482"/>
      <c r="E128" s="482"/>
      <c r="F128" s="482"/>
      <c r="G128" s="483"/>
      <c r="H128" s="23"/>
    </row>
    <row r="129" spans="1:8" ht="15" customHeight="1" x14ac:dyDescent="0.25">
      <c r="A129" s="90"/>
      <c r="B129" s="94"/>
      <c r="C129" s="94"/>
      <c r="D129" s="94"/>
      <c r="E129" s="94"/>
      <c r="F129" s="94"/>
      <c r="G129" s="94"/>
      <c r="H129" s="23"/>
    </row>
    <row r="130" spans="1:8" ht="45" customHeight="1" x14ac:dyDescent="0.25">
      <c r="A130" s="88" t="s">
        <v>2</v>
      </c>
      <c r="B130" s="417" t="s">
        <v>356</v>
      </c>
      <c r="C130" s="417"/>
      <c r="D130" s="417"/>
      <c r="E130" s="417"/>
      <c r="F130" s="417"/>
      <c r="G130" s="417"/>
      <c r="H130" s="23"/>
    </row>
    <row r="131" spans="1:8" ht="15" customHeight="1" x14ac:dyDescent="0.25">
      <c r="A131" s="88"/>
      <c r="B131" s="86"/>
      <c r="C131" s="83" t="s">
        <v>67</v>
      </c>
      <c r="D131" s="83"/>
      <c r="E131" s="83" t="s">
        <v>68</v>
      </c>
      <c r="F131" s="92"/>
      <c r="G131" s="92"/>
      <c r="H131" s="23"/>
    </row>
    <row r="132" spans="1:8" ht="15" customHeight="1" x14ac:dyDescent="0.25">
      <c r="A132" s="88"/>
      <c r="B132" s="86"/>
      <c r="C132" s="246" t="str">
        <f>""</f>
        <v/>
      </c>
      <c r="D132" s="83"/>
      <c r="E132" s="246" t="str">
        <f>""</f>
        <v/>
      </c>
      <c r="F132" s="92"/>
      <c r="G132" s="92"/>
      <c r="H132" s="23"/>
    </row>
    <row r="133" spans="1:8" ht="15" customHeight="1" x14ac:dyDescent="0.25">
      <c r="A133" s="88"/>
      <c r="B133" s="86"/>
      <c r="C133" s="83"/>
      <c r="D133" s="83"/>
      <c r="E133" s="83"/>
      <c r="F133" s="92"/>
      <c r="G133" s="92"/>
      <c r="H133" s="23"/>
    </row>
    <row r="134" spans="1:8" ht="15" customHeight="1" x14ac:dyDescent="0.25">
      <c r="A134" s="90"/>
      <c r="B134" s="481" t="str">
        <f>""</f>
        <v/>
      </c>
      <c r="C134" s="482"/>
      <c r="D134" s="482"/>
      <c r="E134" s="482"/>
      <c r="F134" s="482"/>
      <c r="G134" s="483"/>
      <c r="H134" s="23"/>
    </row>
    <row r="135" spans="1:8" ht="15" customHeight="1" x14ac:dyDescent="0.25">
      <c r="A135" s="90"/>
      <c r="B135" s="94"/>
      <c r="C135" s="94"/>
      <c r="D135" s="94"/>
      <c r="E135" s="94"/>
      <c r="F135" s="94"/>
      <c r="G135" s="94"/>
      <c r="H135" s="23"/>
    </row>
    <row r="136" spans="1:8" ht="15" customHeight="1" x14ac:dyDescent="0.25">
      <c r="A136" s="88" t="s">
        <v>3</v>
      </c>
      <c r="B136" s="417" t="s">
        <v>5</v>
      </c>
      <c r="C136" s="417"/>
      <c r="D136" s="417"/>
      <c r="E136" s="417"/>
      <c r="F136" s="417"/>
      <c r="G136" s="417"/>
      <c r="H136" s="23"/>
    </row>
    <row r="137" spans="1:8" ht="15" customHeight="1" x14ac:dyDescent="0.25">
      <c r="A137" s="88"/>
      <c r="B137" s="86"/>
      <c r="C137" s="83" t="s">
        <v>67</v>
      </c>
      <c r="D137" s="83"/>
      <c r="E137" s="83" t="s">
        <v>68</v>
      </c>
      <c r="F137" s="92"/>
      <c r="G137" s="92"/>
      <c r="H137" s="23"/>
    </row>
    <row r="138" spans="1:8" ht="15" customHeight="1" x14ac:dyDescent="0.25">
      <c r="A138" s="88"/>
      <c r="B138" s="86"/>
      <c r="C138" s="246" t="str">
        <f>""</f>
        <v/>
      </c>
      <c r="D138" s="83"/>
      <c r="E138" s="246" t="str">
        <f>""</f>
        <v/>
      </c>
      <c r="F138" s="92"/>
      <c r="G138" s="92"/>
      <c r="H138" s="23"/>
    </row>
    <row r="139" spans="1:8" ht="15" customHeight="1" x14ac:dyDescent="0.25">
      <c r="A139" s="88"/>
      <c r="B139" s="86"/>
      <c r="C139" s="83"/>
      <c r="D139" s="83"/>
      <c r="E139" s="83"/>
      <c r="F139" s="92"/>
      <c r="G139" s="92"/>
      <c r="H139" s="23"/>
    </row>
    <row r="140" spans="1:8" ht="15" customHeight="1" x14ac:dyDescent="0.25">
      <c r="A140" s="90"/>
      <c r="B140" s="481" t="str">
        <f>""</f>
        <v/>
      </c>
      <c r="C140" s="482"/>
      <c r="D140" s="482"/>
      <c r="E140" s="482"/>
      <c r="F140" s="482"/>
      <c r="G140" s="483"/>
      <c r="H140" s="23"/>
    </row>
    <row r="141" spans="1:8" ht="15" customHeight="1" x14ac:dyDescent="0.25">
      <c r="A141" s="90"/>
      <c r="B141" s="94"/>
      <c r="C141" s="94"/>
      <c r="D141" s="94"/>
      <c r="E141" s="94"/>
      <c r="F141" s="94"/>
      <c r="G141" s="94"/>
      <c r="H141" s="23"/>
    </row>
    <row r="142" spans="1:8" ht="30" customHeight="1" x14ac:dyDescent="0.25">
      <c r="A142" s="88" t="s">
        <v>4</v>
      </c>
      <c r="B142" s="417" t="s">
        <v>357</v>
      </c>
      <c r="C142" s="417"/>
      <c r="D142" s="417"/>
      <c r="E142" s="417"/>
      <c r="F142" s="417"/>
      <c r="G142" s="417"/>
      <c r="H142" s="23"/>
    </row>
    <row r="143" spans="1:8" ht="15" customHeight="1" x14ac:dyDescent="0.25">
      <c r="A143" s="88"/>
      <c r="B143" s="86"/>
      <c r="C143" s="83" t="s">
        <v>67</v>
      </c>
      <c r="D143" s="83"/>
      <c r="E143" s="83" t="s">
        <v>68</v>
      </c>
      <c r="F143" s="92"/>
      <c r="G143" s="92"/>
      <c r="H143" s="23"/>
    </row>
    <row r="144" spans="1:8" ht="15" customHeight="1" x14ac:dyDescent="0.25">
      <c r="A144" s="88"/>
      <c r="B144" s="86"/>
      <c r="C144" s="246" t="str">
        <f>""</f>
        <v/>
      </c>
      <c r="D144" s="83"/>
      <c r="E144" s="246" t="str">
        <f>""</f>
        <v/>
      </c>
      <c r="F144" s="92"/>
      <c r="G144" s="92"/>
      <c r="H144" s="23"/>
    </row>
    <row r="145" spans="1:8" ht="15" customHeight="1" x14ac:dyDescent="0.25">
      <c r="A145" s="88"/>
      <c r="B145" s="86"/>
      <c r="C145" s="83"/>
      <c r="D145" s="83"/>
      <c r="E145" s="83"/>
      <c r="F145" s="92"/>
      <c r="G145" s="92"/>
      <c r="H145" s="23"/>
    </row>
    <row r="146" spans="1:8" ht="15" customHeight="1" x14ac:dyDescent="0.25">
      <c r="A146" s="90"/>
      <c r="B146" s="481" t="str">
        <f>""</f>
        <v/>
      </c>
      <c r="C146" s="482"/>
      <c r="D146" s="482"/>
      <c r="E146" s="482"/>
      <c r="F146" s="482"/>
      <c r="G146" s="483"/>
      <c r="H146" s="23"/>
    </row>
    <row r="147" spans="1:8" ht="15" customHeight="1" x14ac:dyDescent="0.25">
      <c r="A147" s="90"/>
      <c r="B147" s="94"/>
      <c r="C147" s="94"/>
      <c r="D147" s="94"/>
      <c r="E147" s="94"/>
      <c r="F147" s="94"/>
      <c r="G147" s="94"/>
      <c r="H147" s="23"/>
    </row>
    <row r="148" spans="1:8" ht="15" customHeight="1" x14ac:dyDescent="0.25">
      <c r="A148" s="88" t="s">
        <v>6</v>
      </c>
      <c r="B148" s="417" t="s">
        <v>358</v>
      </c>
      <c r="C148" s="417"/>
      <c r="D148" s="417"/>
      <c r="E148" s="417"/>
      <c r="F148" s="417"/>
      <c r="G148" s="417"/>
      <c r="H148" s="23"/>
    </row>
    <row r="149" spans="1:8" ht="15" customHeight="1" x14ac:dyDescent="0.25">
      <c r="A149" s="88"/>
      <c r="B149" s="86"/>
      <c r="C149" s="83" t="s">
        <v>67</v>
      </c>
      <c r="D149" s="83"/>
      <c r="E149" s="83" t="s">
        <v>68</v>
      </c>
      <c r="F149" s="92"/>
      <c r="G149" s="92"/>
      <c r="H149" s="23"/>
    </row>
    <row r="150" spans="1:8" ht="15" customHeight="1" x14ac:dyDescent="0.25">
      <c r="A150" s="88"/>
      <c r="B150" s="86"/>
      <c r="C150" s="246" t="str">
        <f>""</f>
        <v/>
      </c>
      <c r="D150" s="83"/>
      <c r="E150" s="246" t="str">
        <f>""</f>
        <v/>
      </c>
      <c r="F150" s="92"/>
      <c r="G150" s="92"/>
      <c r="H150" s="23"/>
    </row>
    <row r="151" spans="1:8" ht="15" customHeight="1" x14ac:dyDescent="0.25">
      <c r="A151" s="88"/>
      <c r="B151" s="86"/>
      <c r="C151" s="83"/>
      <c r="D151" s="83"/>
      <c r="E151" s="83"/>
      <c r="F151" s="92"/>
      <c r="G151" s="92"/>
      <c r="H151" s="23"/>
    </row>
    <row r="152" spans="1:8" ht="15" customHeight="1" x14ac:dyDescent="0.25">
      <c r="A152" s="90"/>
      <c r="B152" s="481" t="str">
        <f>""</f>
        <v/>
      </c>
      <c r="C152" s="482"/>
      <c r="D152" s="482"/>
      <c r="E152" s="482"/>
      <c r="F152" s="482"/>
      <c r="G152" s="483"/>
      <c r="H152" s="23"/>
    </row>
    <row r="153" spans="1:8" ht="15" customHeight="1" x14ac:dyDescent="0.25">
      <c r="A153" s="90"/>
      <c r="B153" s="94"/>
      <c r="C153" s="94"/>
      <c r="D153" s="94"/>
      <c r="E153" s="94"/>
      <c r="F153" s="94"/>
      <c r="G153" s="94"/>
      <c r="H153" s="23"/>
    </row>
    <row r="154" spans="1:8" ht="30" customHeight="1" x14ac:dyDescent="0.25">
      <c r="A154" s="88" t="s">
        <v>7</v>
      </c>
      <c r="B154" s="417" t="s">
        <v>477</v>
      </c>
      <c r="C154" s="417"/>
      <c r="D154" s="417"/>
      <c r="E154" s="417"/>
      <c r="F154" s="417"/>
      <c r="G154" s="417"/>
      <c r="H154" s="23"/>
    </row>
    <row r="155" spans="1:8" ht="15" customHeight="1" x14ac:dyDescent="0.25">
      <c r="A155" s="88"/>
      <c r="B155" s="86"/>
      <c r="C155" s="83" t="s">
        <v>67</v>
      </c>
      <c r="D155" s="83"/>
      <c r="E155" s="83" t="s">
        <v>68</v>
      </c>
      <c r="F155" s="92"/>
      <c r="G155" s="92"/>
      <c r="H155" s="23"/>
    </row>
    <row r="156" spans="1:8" ht="15" customHeight="1" x14ac:dyDescent="0.25">
      <c r="A156" s="88"/>
      <c r="B156" s="86"/>
      <c r="C156" s="246" t="str">
        <f>""</f>
        <v/>
      </c>
      <c r="D156" s="83"/>
      <c r="E156" s="246" t="str">
        <f>""</f>
        <v/>
      </c>
      <c r="F156" s="92"/>
      <c r="G156" s="92"/>
      <c r="H156" s="23"/>
    </row>
    <row r="157" spans="1:8" ht="15" customHeight="1" x14ac:dyDescent="0.25">
      <c r="A157" s="88"/>
      <c r="B157" s="86"/>
      <c r="C157" s="83"/>
      <c r="D157" s="83"/>
      <c r="E157" s="83"/>
      <c r="F157" s="92"/>
      <c r="G157" s="92"/>
      <c r="H157" s="23"/>
    </row>
    <row r="158" spans="1:8" ht="15" customHeight="1" x14ac:dyDescent="0.25">
      <c r="A158" s="90"/>
      <c r="B158" s="481" t="str">
        <f>""</f>
        <v/>
      </c>
      <c r="C158" s="482"/>
      <c r="D158" s="482"/>
      <c r="E158" s="482"/>
      <c r="F158" s="482"/>
      <c r="G158" s="483"/>
      <c r="H158" s="23"/>
    </row>
    <row r="159" spans="1:8" ht="15" customHeight="1" thickBot="1" x14ac:dyDescent="0.3">
      <c r="A159" s="90"/>
      <c r="B159" s="94"/>
      <c r="C159" s="94"/>
      <c r="D159" s="94"/>
      <c r="E159" s="94"/>
      <c r="F159" s="94"/>
      <c r="G159" s="94"/>
      <c r="H159" s="23"/>
    </row>
    <row r="160" spans="1:8" ht="14.4" thickBot="1" x14ac:dyDescent="0.3">
      <c r="A160" s="334" t="s">
        <v>151</v>
      </c>
      <c r="B160" s="547" t="s">
        <v>427</v>
      </c>
      <c r="C160" s="547"/>
      <c r="D160" s="547"/>
      <c r="E160" s="547"/>
      <c r="F160" s="547"/>
      <c r="G160" s="548"/>
      <c r="H160" s="23"/>
    </row>
    <row r="161" spans="1:8" ht="15" customHeight="1" x14ac:dyDescent="0.25">
      <c r="A161" s="90"/>
      <c r="B161" s="94"/>
      <c r="C161" s="94"/>
      <c r="D161" s="94"/>
      <c r="E161" s="94"/>
      <c r="F161" s="94"/>
      <c r="G161" s="94"/>
      <c r="H161" s="23"/>
    </row>
    <row r="162" spans="1:8" ht="15" customHeight="1" x14ac:dyDescent="0.25">
      <c r="A162" s="88" t="s">
        <v>8</v>
      </c>
      <c r="B162" s="417" t="s">
        <v>359</v>
      </c>
      <c r="C162" s="417"/>
      <c r="D162" s="417"/>
      <c r="E162" s="417"/>
      <c r="F162" s="417"/>
      <c r="G162" s="417"/>
      <c r="H162" s="23"/>
    </row>
    <row r="163" spans="1:8" ht="15" customHeight="1" x14ac:dyDescent="0.25">
      <c r="A163" s="88"/>
      <c r="B163" s="86"/>
      <c r="C163" s="83" t="s">
        <v>67</v>
      </c>
      <c r="D163" s="83"/>
      <c r="E163" s="83" t="s">
        <v>68</v>
      </c>
      <c r="F163" s="92"/>
      <c r="G163" s="83" t="s">
        <v>106</v>
      </c>
      <c r="H163" s="23"/>
    </row>
    <row r="164" spans="1:8" ht="15" customHeight="1" x14ac:dyDescent="0.25">
      <c r="A164" s="88"/>
      <c r="B164" s="86"/>
      <c r="C164" s="246" t="str">
        <f>""</f>
        <v/>
      </c>
      <c r="D164" s="83"/>
      <c r="E164" s="246" t="str">
        <f>""</f>
        <v/>
      </c>
      <c r="F164" s="92"/>
      <c r="G164" s="246" t="str">
        <f>""</f>
        <v/>
      </c>
      <c r="H164" s="23"/>
    </row>
    <row r="165" spans="1:8" ht="15" customHeight="1" x14ac:dyDescent="0.25">
      <c r="A165" s="88"/>
      <c r="B165" s="86"/>
      <c r="C165" s="83"/>
      <c r="D165" s="83"/>
      <c r="E165" s="83"/>
      <c r="F165" s="92"/>
      <c r="G165" s="92"/>
      <c r="H165" s="23"/>
    </row>
    <row r="166" spans="1:8" ht="15" customHeight="1" x14ac:dyDescent="0.25">
      <c r="A166" s="90"/>
      <c r="B166" s="481" t="str">
        <f>""</f>
        <v/>
      </c>
      <c r="C166" s="482"/>
      <c r="D166" s="482"/>
      <c r="E166" s="482"/>
      <c r="F166" s="482"/>
      <c r="G166" s="483"/>
      <c r="H166" s="23"/>
    </row>
    <row r="167" spans="1:8" ht="15" customHeight="1" x14ac:dyDescent="0.25">
      <c r="A167" s="90"/>
      <c r="B167" s="94"/>
      <c r="C167" s="94"/>
      <c r="D167" s="94"/>
      <c r="E167" s="94"/>
      <c r="F167" s="94"/>
      <c r="G167" s="94"/>
      <c r="H167" s="23"/>
    </row>
    <row r="168" spans="1:8" ht="15" customHeight="1" x14ac:dyDescent="0.25">
      <c r="A168" s="88" t="s">
        <v>9</v>
      </c>
      <c r="B168" s="417" t="s">
        <v>363</v>
      </c>
      <c r="C168" s="417"/>
      <c r="D168" s="417"/>
      <c r="E168" s="417"/>
      <c r="F168" s="417"/>
      <c r="G168" s="417"/>
      <c r="H168" s="23"/>
    </row>
    <row r="169" spans="1:8" ht="15" customHeight="1" x14ac:dyDescent="0.25">
      <c r="A169" s="88"/>
      <c r="B169" s="86"/>
      <c r="C169" s="83" t="s">
        <v>67</v>
      </c>
      <c r="D169" s="83"/>
      <c r="E169" s="83" t="s">
        <v>68</v>
      </c>
      <c r="F169" s="92"/>
      <c r="G169" s="83" t="s">
        <v>106</v>
      </c>
      <c r="H169" s="23"/>
    </row>
    <row r="170" spans="1:8" ht="15" customHeight="1" x14ac:dyDescent="0.25">
      <c r="A170" s="88"/>
      <c r="B170" s="86"/>
      <c r="C170" s="246" t="str">
        <f>""</f>
        <v/>
      </c>
      <c r="D170" s="83"/>
      <c r="E170" s="246" t="str">
        <f>""</f>
        <v/>
      </c>
      <c r="F170" s="92"/>
      <c r="G170" s="246" t="str">
        <f>""</f>
        <v/>
      </c>
      <c r="H170" s="23"/>
    </row>
    <row r="171" spans="1:8" ht="15" customHeight="1" x14ac:dyDescent="0.25">
      <c r="A171" s="88"/>
      <c r="B171" s="86"/>
      <c r="C171" s="83"/>
      <c r="D171" s="83"/>
      <c r="E171" s="83"/>
      <c r="F171" s="92"/>
      <c r="G171" s="92"/>
      <c r="H171" s="23"/>
    </row>
    <row r="172" spans="1:8" ht="15" customHeight="1" x14ac:dyDescent="0.25">
      <c r="A172" s="90"/>
      <c r="B172" s="481" t="str">
        <f>""</f>
        <v/>
      </c>
      <c r="C172" s="482"/>
      <c r="D172" s="482"/>
      <c r="E172" s="482"/>
      <c r="F172" s="482"/>
      <c r="G172" s="483"/>
      <c r="H172" s="23"/>
    </row>
    <row r="173" spans="1:8" ht="15" customHeight="1" x14ac:dyDescent="0.25">
      <c r="A173" s="90"/>
      <c r="B173" s="94"/>
      <c r="C173" s="94"/>
      <c r="D173" s="94"/>
      <c r="E173" s="94"/>
      <c r="F173" s="94"/>
      <c r="G173" s="94"/>
      <c r="H173" s="23"/>
    </row>
    <row r="174" spans="1:8" ht="30" customHeight="1" x14ac:dyDescent="0.25">
      <c r="A174" s="88" t="s">
        <v>10</v>
      </c>
      <c r="B174" s="417" t="s">
        <v>360</v>
      </c>
      <c r="C174" s="417"/>
      <c r="D174" s="417"/>
      <c r="E174" s="417"/>
      <c r="F174" s="417"/>
      <c r="G174" s="417"/>
      <c r="H174" s="23"/>
    </row>
    <row r="175" spans="1:8" ht="15" customHeight="1" x14ac:dyDescent="0.25">
      <c r="A175" s="88"/>
      <c r="B175" s="86"/>
      <c r="C175" s="83" t="s">
        <v>67</v>
      </c>
      <c r="D175" s="83"/>
      <c r="E175" s="83" t="s">
        <v>68</v>
      </c>
      <c r="F175" s="92"/>
      <c r="G175" s="83" t="s">
        <v>106</v>
      </c>
      <c r="H175" s="23"/>
    </row>
    <row r="176" spans="1:8" ht="15" customHeight="1" x14ac:dyDescent="0.25">
      <c r="A176" s="88"/>
      <c r="B176" s="86"/>
      <c r="C176" s="246" t="str">
        <f>""</f>
        <v/>
      </c>
      <c r="D176" s="83"/>
      <c r="E176" s="246" t="str">
        <f>""</f>
        <v/>
      </c>
      <c r="F176" s="92"/>
      <c r="G176" s="246" t="str">
        <f>""</f>
        <v/>
      </c>
      <c r="H176" s="23"/>
    </row>
    <row r="177" spans="1:8" ht="15" customHeight="1" x14ac:dyDescent="0.25">
      <c r="A177" s="88"/>
      <c r="B177" s="86"/>
      <c r="C177" s="83"/>
      <c r="D177" s="83"/>
      <c r="E177" s="83"/>
      <c r="F177" s="92"/>
      <c r="G177" s="92"/>
      <c r="H177" s="23"/>
    </row>
    <row r="178" spans="1:8" ht="15" customHeight="1" x14ac:dyDescent="0.25">
      <c r="A178" s="90"/>
      <c r="B178" s="481" t="str">
        <f>""</f>
        <v/>
      </c>
      <c r="C178" s="482"/>
      <c r="D178" s="482"/>
      <c r="E178" s="482"/>
      <c r="F178" s="482"/>
      <c r="G178" s="483"/>
      <c r="H178" s="23"/>
    </row>
    <row r="179" spans="1:8" ht="15" customHeight="1" x14ac:dyDescent="0.25">
      <c r="A179" s="90"/>
      <c r="B179" s="94"/>
      <c r="C179" s="94"/>
      <c r="D179" s="94"/>
      <c r="E179" s="94"/>
      <c r="F179" s="94"/>
      <c r="G179" s="94"/>
      <c r="H179" s="23"/>
    </row>
    <row r="180" spans="1:8" ht="30" customHeight="1" x14ac:dyDescent="0.25">
      <c r="A180" s="88" t="s">
        <v>11</v>
      </c>
      <c r="B180" s="417" t="s">
        <v>361</v>
      </c>
      <c r="C180" s="417"/>
      <c r="D180" s="417"/>
      <c r="E180" s="417"/>
      <c r="F180" s="417"/>
      <c r="G180" s="417"/>
      <c r="H180" s="23"/>
    </row>
    <row r="181" spans="1:8" ht="15" customHeight="1" x14ac:dyDescent="0.25">
      <c r="A181" s="88"/>
      <c r="B181" s="49"/>
      <c r="C181" s="83" t="s">
        <v>67</v>
      </c>
      <c r="D181" s="83"/>
      <c r="E181" s="83" t="s">
        <v>68</v>
      </c>
      <c r="F181" s="92"/>
      <c r="G181" s="83" t="s">
        <v>106</v>
      </c>
      <c r="H181" s="23"/>
    </row>
    <row r="182" spans="1:8" ht="15" customHeight="1" x14ac:dyDescent="0.25">
      <c r="A182" s="88"/>
      <c r="B182" s="86"/>
      <c r="C182" s="246" t="str">
        <f>""</f>
        <v/>
      </c>
      <c r="D182" s="83"/>
      <c r="E182" s="246" t="str">
        <f>""</f>
        <v/>
      </c>
      <c r="F182" s="92"/>
      <c r="G182" s="246" t="str">
        <f>""</f>
        <v/>
      </c>
      <c r="H182" s="23"/>
    </row>
    <row r="183" spans="1:8" ht="15" customHeight="1" x14ac:dyDescent="0.25">
      <c r="A183" s="88"/>
      <c r="B183" s="86"/>
      <c r="C183" s="83"/>
      <c r="D183" s="83"/>
      <c r="E183" s="83"/>
      <c r="F183" s="92"/>
      <c r="G183" s="92"/>
      <c r="H183" s="23"/>
    </row>
    <row r="184" spans="1:8" ht="15" customHeight="1" x14ac:dyDescent="0.25">
      <c r="A184" s="90"/>
      <c r="B184" s="481" t="str">
        <f>""</f>
        <v/>
      </c>
      <c r="C184" s="482"/>
      <c r="D184" s="482"/>
      <c r="E184" s="482"/>
      <c r="F184" s="482"/>
      <c r="G184" s="483"/>
      <c r="H184" s="23"/>
    </row>
    <row r="185" spans="1:8" ht="15" customHeight="1" x14ac:dyDescent="0.25">
      <c r="A185" s="90"/>
      <c r="B185" s="94"/>
      <c r="C185" s="94"/>
      <c r="D185" s="94"/>
      <c r="E185" s="94"/>
      <c r="F185" s="94"/>
      <c r="G185" s="94"/>
      <c r="H185" s="23"/>
    </row>
    <row r="186" spans="1:8" ht="15" customHeight="1" x14ac:dyDescent="0.25">
      <c r="A186" s="88" t="s">
        <v>12</v>
      </c>
      <c r="B186" s="417" t="s">
        <v>362</v>
      </c>
      <c r="C186" s="417"/>
      <c r="D186" s="417"/>
      <c r="E186" s="417"/>
      <c r="F186" s="417"/>
      <c r="G186" s="417"/>
      <c r="H186" s="23"/>
    </row>
    <row r="187" spans="1:8" ht="15" customHeight="1" x14ac:dyDescent="0.25">
      <c r="A187" s="88"/>
      <c r="B187" s="86"/>
      <c r="C187" s="83" t="s">
        <v>67</v>
      </c>
      <c r="D187" s="83"/>
      <c r="E187" s="83" t="s">
        <v>68</v>
      </c>
      <c r="F187" s="92"/>
      <c r="G187" s="83" t="s">
        <v>106</v>
      </c>
      <c r="H187" s="23"/>
    </row>
    <row r="188" spans="1:8" ht="15" customHeight="1" x14ac:dyDescent="0.25">
      <c r="A188" s="88"/>
      <c r="B188" s="86"/>
      <c r="C188" s="246" t="str">
        <f>""</f>
        <v/>
      </c>
      <c r="D188" s="83"/>
      <c r="E188" s="246" t="str">
        <f>""</f>
        <v/>
      </c>
      <c r="F188" s="92"/>
      <c r="G188" s="246" t="str">
        <f>""</f>
        <v/>
      </c>
      <c r="H188" s="23"/>
    </row>
    <row r="189" spans="1:8" ht="15" customHeight="1" x14ac:dyDescent="0.25">
      <c r="A189" s="88"/>
      <c r="B189" s="86"/>
      <c r="C189" s="83"/>
      <c r="D189" s="83"/>
      <c r="E189" s="83"/>
      <c r="F189" s="92"/>
      <c r="G189" s="92"/>
      <c r="H189" s="23"/>
    </row>
    <row r="190" spans="1:8" ht="15" customHeight="1" x14ac:dyDescent="0.25">
      <c r="A190" s="90"/>
      <c r="B190" s="481" t="str">
        <f>""</f>
        <v/>
      </c>
      <c r="C190" s="482"/>
      <c r="D190" s="482"/>
      <c r="E190" s="482"/>
      <c r="F190" s="482"/>
      <c r="G190" s="483"/>
      <c r="H190" s="23"/>
    </row>
    <row r="191" spans="1:8" ht="15" customHeight="1" thickBot="1" x14ac:dyDescent="0.3">
      <c r="A191" s="90"/>
      <c r="B191" s="94"/>
      <c r="C191" s="94"/>
      <c r="D191" s="94"/>
      <c r="E191" s="94"/>
      <c r="F191" s="94"/>
      <c r="G191" s="94"/>
      <c r="H191" s="23"/>
    </row>
    <row r="192" spans="1:8" ht="14.4" thickBot="1" x14ac:dyDescent="0.3">
      <c r="A192" s="334" t="s">
        <v>157</v>
      </c>
      <c r="B192" s="547" t="s">
        <v>178</v>
      </c>
      <c r="C192" s="547"/>
      <c r="D192" s="547"/>
      <c r="E192" s="547"/>
      <c r="F192" s="547"/>
      <c r="G192" s="548"/>
      <c r="H192" s="23"/>
    </row>
    <row r="193" spans="1:8" ht="15" customHeight="1" x14ac:dyDescent="0.25">
      <c r="A193" s="90"/>
      <c r="B193" s="94"/>
      <c r="C193" s="94"/>
      <c r="D193" s="94"/>
      <c r="E193" s="94"/>
      <c r="F193" s="94"/>
      <c r="G193" s="94"/>
      <c r="H193" s="23"/>
    </row>
    <row r="194" spans="1:8" ht="60" customHeight="1" x14ac:dyDescent="0.25">
      <c r="A194" s="88" t="s">
        <v>13</v>
      </c>
      <c r="B194" s="417" t="s">
        <v>439</v>
      </c>
      <c r="C194" s="417"/>
      <c r="D194" s="417"/>
      <c r="E194" s="417"/>
      <c r="F194" s="417"/>
      <c r="G194" s="417"/>
      <c r="H194" s="23"/>
    </row>
    <row r="195" spans="1:8" ht="15" customHeight="1" x14ac:dyDescent="0.25">
      <c r="A195" s="88"/>
      <c r="B195" s="86"/>
      <c r="C195" s="83" t="s">
        <v>67</v>
      </c>
      <c r="D195" s="83"/>
      <c r="E195" s="83" t="s">
        <v>68</v>
      </c>
      <c r="F195" s="92"/>
      <c r="G195" s="83" t="s">
        <v>106</v>
      </c>
      <c r="H195" s="23"/>
    </row>
    <row r="196" spans="1:8" ht="15" customHeight="1" x14ac:dyDescent="0.25">
      <c r="A196" s="88"/>
      <c r="B196" s="86"/>
      <c r="C196" s="246" t="str">
        <f>""</f>
        <v/>
      </c>
      <c r="D196" s="83"/>
      <c r="E196" s="246" t="str">
        <f>""</f>
        <v/>
      </c>
      <c r="F196" s="92"/>
      <c r="G196" s="246" t="str">
        <f>""</f>
        <v/>
      </c>
      <c r="H196" s="23"/>
    </row>
    <row r="197" spans="1:8" ht="15" customHeight="1" x14ac:dyDescent="0.25">
      <c r="A197" s="88"/>
      <c r="B197" s="86"/>
      <c r="C197" s="83"/>
      <c r="D197" s="83"/>
      <c r="E197" s="83"/>
      <c r="F197" s="92"/>
      <c r="G197" s="92"/>
      <c r="H197" s="23"/>
    </row>
    <row r="198" spans="1:8" ht="15" customHeight="1" x14ac:dyDescent="0.25">
      <c r="A198" s="90"/>
      <c r="B198" s="481" t="str">
        <f>""</f>
        <v/>
      </c>
      <c r="C198" s="482"/>
      <c r="D198" s="482"/>
      <c r="E198" s="482"/>
      <c r="F198" s="482"/>
      <c r="G198" s="483"/>
      <c r="H198" s="23"/>
    </row>
    <row r="199" spans="1:8" ht="15" customHeight="1" x14ac:dyDescent="0.25">
      <c r="A199" s="90"/>
      <c r="B199" s="94"/>
      <c r="C199" s="94"/>
      <c r="D199" s="94"/>
      <c r="E199" s="94"/>
      <c r="F199" s="94"/>
      <c r="G199" s="94"/>
      <c r="H199" s="23"/>
    </row>
    <row r="200" spans="1:8" ht="30" customHeight="1" x14ac:dyDescent="0.25">
      <c r="A200" s="88" t="s">
        <v>14</v>
      </c>
      <c r="B200" s="417" t="s">
        <v>31</v>
      </c>
      <c r="C200" s="417"/>
      <c r="D200" s="417"/>
      <c r="E200" s="417"/>
      <c r="F200" s="417"/>
      <c r="G200" s="417"/>
      <c r="H200" s="23"/>
    </row>
    <row r="201" spans="1:8" ht="15" customHeight="1" x14ac:dyDescent="0.25">
      <c r="A201" s="88"/>
      <c r="B201" s="86"/>
      <c r="C201" s="83" t="s">
        <v>67</v>
      </c>
      <c r="D201" s="83"/>
      <c r="E201" s="83" t="s">
        <v>68</v>
      </c>
      <c r="F201" s="92"/>
      <c r="G201" s="92"/>
      <c r="H201" s="23"/>
    </row>
    <row r="202" spans="1:8" ht="15" customHeight="1" x14ac:dyDescent="0.25">
      <c r="A202" s="88"/>
      <c r="B202" s="86"/>
      <c r="C202" s="246" t="str">
        <f>""</f>
        <v/>
      </c>
      <c r="D202" s="83"/>
      <c r="E202" s="246" t="str">
        <f>""</f>
        <v/>
      </c>
      <c r="F202" s="92"/>
      <c r="G202" s="92"/>
      <c r="H202" s="23"/>
    </row>
    <row r="203" spans="1:8" ht="15" customHeight="1" x14ac:dyDescent="0.25">
      <c r="A203" s="88"/>
      <c r="B203" s="86"/>
      <c r="C203" s="83"/>
      <c r="D203" s="83"/>
      <c r="E203" s="83"/>
      <c r="F203" s="92"/>
      <c r="G203" s="92"/>
      <c r="H203" s="23"/>
    </row>
    <row r="204" spans="1:8" ht="15" customHeight="1" x14ac:dyDescent="0.25">
      <c r="A204" s="90"/>
      <c r="B204" s="481" t="str">
        <f>""</f>
        <v/>
      </c>
      <c r="C204" s="482"/>
      <c r="D204" s="482"/>
      <c r="E204" s="482"/>
      <c r="F204" s="482"/>
      <c r="G204" s="483"/>
      <c r="H204" s="23"/>
    </row>
    <row r="205" spans="1:8" ht="15" customHeight="1" x14ac:dyDescent="0.25">
      <c r="A205" s="90"/>
      <c r="B205" s="94"/>
      <c r="C205" s="94"/>
      <c r="D205" s="94"/>
      <c r="E205" s="94"/>
      <c r="F205" s="94"/>
      <c r="G205" s="94"/>
      <c r="H205" s="23"/>
    </row>
    <row r="206" spans="1:8" ht="30" customHeight="1" x14ac:dyDescent="0.25">
      <c r="A206" s="88" t="s">
        <v>15</v>
      </c>
      <c r="B206" s="417" t="s">
        <v>30</v>
      </c>
      <c r="C206" s="417"/>
      <c r="D206" s="417"/>
      <c r="E206" s="417"/>
      <c r="F206" s="417"/>
      <c r="G206" s="417"/>
      <c r="H206" s="23"/>
    </row>
    <row r="207" spans="1:8" ht="15" customHeight="1" x14ac:dyDescent="0.25">
      <c r="A207" s="88"/>
      <c r="B207" s="86"/>
      <c r="C207" s="83" t="s">
        <v>67</v>
      </c>
      <c r="D207" s="83"/>
      <c r="E207" s="83" t="s">
        <v>68</v>
      </c>
      <c r="F207" s="92"/>
      <c r="G207" s="92"/>
      <c r="H207" s="23"/>
    </row>
    <row r="208" spans="1:8" ht="15" customHeight="1" x14ac:dyDescent="0.25">
      <c r="A208" s="88"/>
      <c r="B208" s="86"/>
      <c r="C208" s="246" t="str">
        <f>""</f>
        <v/>
      </c>
      <c r="D208" s="83"/>
      <c r="E208" s="246" t="str">
        <f>""</f>
        <v/>
      </c>
      <c r="F208" s="92"/>
      <c r="G208" s="92"/>
      <c r="H208" s="23"/>
    </row>
    <row r="209" spans="1:8" ht="15" customHeight="1" x14ac:dyDescent="0.25">
      <c r="A209" s="88"/>
      <c r="B209" s="86"/>
      <c r="C209" s="83"/>
      <c r="D209" s="83"/>
      <c r="E209" s="83"/>
      <c r="F209" s="92"/>
      <c r="G209" s="92"/>
      <c r="H209" s="23"/>
    </row>
    <row r="210" spans="1:8" ht="15" customHeight="1" x14ac:dyDescent="0.25">
      <c r="A210" s="90"/>
      <c r="B210" s="481" t="str">
        <f>""</f>
        <v/>
      </c>
      <c r="C210" s="482"/>
      <c r="D210" s="482"/>
      <c r="E210" s="482"/>
      <c r="F210" s="482"/>
      <c r="G210" s="483"/>
      <c r="H210" s="23"/>
    </row>
    <row r="211" spans="1:8" ht="15" customHeight="1" x14ac:dyDescent="0.25">
      <c r="A211" s="90"/>
      <c r="B211" s="94"/>
      <c r="C211" s="94"/>
      <c r="D211" s="94"/>
      <c r="E211" s="94"/>
      <c r="F211" s="94"/>
      <c r="G211" s="94"/>
      <c r="H211" s="23"/>
    </row>
    <row r="212" spans="1:8" ht="15" customHeight="1" x14ac:dyDescent="0.25">
      <c r="A212" s="88" t="s">
        <v>16</v>
      </c>
      <c r="B212" s="417" t="s">
        <v>425</v>
      </c>
      <c r="C212" s="417"/>
      <c r="D212" s="417"/>
      <c r="E212" s="417"/>
      <c r="F212" s="417"/>
      <c r="G212" s="417"/>
      <c r="H212" s="23"/>
    </row>
    <row r="213" spans="1:8" ht="15" customHeight="1" x14ac:dyDescent="0.25">
      <c r="A213" s="88"/>
      <c r="B213" s="86"/>
      <c r="C213" s="83" t="s">
        <v>67</v>
      </c>
      <c r="D213" s="83"/>
      <c r="E213" s="83" t="s">
        <v>68</v>
      </c>
      <c r="F213" s="92"/>
      <c r="G213" s="83" t="s">
        <v>106</v>
      </c>
      <c r="H213" s="23"/>
    </row>
    <row r="214" spans="1:8" ht="15" customHeight="1" x14ac:dyDescent="0.25">
      <c r="A214" s="88"/>
      <c r="B214" s="86"/>
      <c r="C214" s="246" t="str">
        <f>""</f>
        <v/>
      </c>
      <c r="D214" s="83"/>
      <c r="E214" s="246" t="str">
        <f>""</f>
        <v/>
      </c>
      <c r="F214" s="92"/>
      <c r="G214" s="246" t="str">
        <f>""</f>
        <v/>
      </c>
      <c r="H214" s="23"/>
    </row>
    <row r="215" spans="1:8" ht="15" customHeight="1" x14ac:dyDescent="0.25">
      <c r="A215" s="88"/>
      <c r="B215" s="86"/>
      <c r="C215" s="83"/>
      <c r="D215" s="83"/>
      <c r="E215" s="83"/>
      <c r="F215" s="92"/>
      <c r="G215" s="92"/>
      <c r="H215" s="23"/>
    </row>
    <row r="216" spans="1:8" ht="15" customHeight="1" x14ac:dyDescent="0.25">
      <c r="A216" s="90"/>
      <c r="B216" s="481" t="str">
        <f>""</f>
        <v/>
      </c>
      <c r="C216" s="482"/>
      <c r="D216" s="482"/>
      <c r="E216" s="482"/>
      <c r="F216" s="482"/>
      <c r="G216" s="483"/>
      <c r="H216" s="23"/>
    </row>
    <row r="217" spans="1:8" ht="15" customHeight="1" x14ac:dyDescent="0.25">
      <c r="A217" s="90"/>
      <c r="B217" s="94"/>
      <c r="C217" s="94"/>
      <c r="D217" s="94"/>
      <c r="E217" s="94"/>
      <c r="F217" s="94"/>
      <c r="G217" s="94"/>
      <c r="H217" s="23"/>
    </row>
    <row r="218" spans="1:8" ht="15" customHeight="1" x14ac:dyDescent="0.25">
      <c r="A218" s="88" t="s">
        <v>17</v>
      </c>
      <c r="B218" s="417" t="s">
        <v>219</v>
      </c>
      <c r="C218" s="417"/>
      <c r="D218" s="417"/>
      <c r="E218" s="417"/>
      <c r="F218" s="417"/>
      <c r="G218" s="417"/>
      <c r="H218" s="23"/>
    </row>
    <row r="219" spans="1:8" ht="15" customHeight="1" x14ac:dyDescent="0.25">
      <c r="A219" s="88"/>
      <c r="B219" s="51"/>
      <c r="C219" s="51"/>
      <c r="D219" s="51"/>
      <c r="E219" s="51"/>
      <c r="F219" s="51"/>
      <c r="G219" s="92"/>
      <c r="H219" s="23"/>
    </row>
    <row r="220" spans="1:8" ht="15" customHeight="1" x14ac:dyDescent="0.25">
      <c r="A220" s="88" t="s">
        <v>467</v>
      </c>
      <c r="B220" s="523" t="s">
        <v>276</v>
      </c>
      <c r="C220" s="523"/>
      <c r="D220" s="523"/>
      <c r="E220" s="523"/>
      <c r="F220" s="523"/>
      <c r="G220" s="523"/>
      <c r="H220" s="23"/>
    </row>
    <row r="221" spans="1:8" ht="15" customHeight="1" x14ac:dyDescent="0.25">
      <c r="A221" s="88"/>
      <c r="B221" s="86"/>
      <c r="C221" s="83" t="s">
        <v>67</v>
      </c>
      <c r="D221" s="83"/>
      <c r="E221" s="83" t="s">
        <v>68</v>
      </c>
      <c r="F221" s="51"/>
      <c r="G221" s="83" t="s">
        <v>106</v>
      </c>
      <c r="H221" s="23"/>
    </row>
    <row r="222" spans="1:8" ht="15" customHeight="1" x14ac:dyDescent="0.25">
      <c r="A222" s="88"/>
      <c r="B222" s="86"/>
      <c r="C222" s="246" t="str">
        <f>""</f>
        <v/>
      </c>
      <c r="D222" s="83"/>
      <c r="E222" s="246" t="str">
        <f>""</f>
        <v/>
      </c>
      <c r="F222" s="51"/>
      <c r="G222" s="246" t="str">
        <f>""</f>
        <v/>
      </c>
      <c r="H222" s="23"/>
    </row>
    <row r="223" spans="1:8" ht="15" customHeight="1" x14ac:dyDescent="0.25">
      <c r="A223" s="88"/>
      <c r="B223" s="86"/>
      <c r="C223" s="235"/>
      <c r="D223" s="83"/>
      <c r="E223" s="235"/>
      <c r="F223" s="51"/>
      <c r="G223" s="235"/>
      <c r="H223" s="23"/>
    </row>
    <row r="224" spans="1:8" ht="30" customHeight="1" x14ac:dyDescent="0.25">
      <c r="A224" s="88" t="s">
        <v>468</v>
      </c>
      <c r="B224" s="523" t="s">
        <v>364</v>
      </c>
      <c r="C224" s="523"/>
      <c r="D224" s="523"/>
      <c r="E224" s="523"/>
      <c r="F224" s="523"/>
      <c r="G224" s="523"/>
      <c r="H224" s="23"/>
    </row>
    <row r="225" spans="1:8" ht="15" customHeight="1" x14ac:dyDescent="0.25">
      <c r="A225" s="88"/>
      <c r="B225" s="86"/>
      <c r="C225" s="83" t="s">
        <v>67</v>
      </c>
      <c r="D225" s="83"/>
      <c r="E225" s="83" t="s">
        <v>68</v>
      </c>
      <c r="F225" s="51"/>
      <c r="G225" s="83" t="s">
        <v>106</v>
      </c>
      <c r="H225" s="23"/>
    </row>
    <row r="226" spans="1:8" ht="15" customHeight="1" x14ac:dyDescent="0.25">
      <c r="A226" s="88"/>
      <c r="B226" s="86"/>
      <c r="C226" s="246" t="str">
        <f>""</f>
        <v/>
      </c>
      <c r="D226" s="83"/>
      <c r="E226" s="246" t="str">
        <f>""</f>
        <v/>
      </c>
      <c r="F226" s="51"/>
      <c r="G226" s="246" t="str">
        <f>""</f>
        <v/>
      </c>
      <c r="H226" s="23"/>
    </row>
    <row r="227" spans="1:8" ht="15" customHeight="1" x14ac:dyDescent="0.25">
      <c r="A227" s="88"/>
      <c r="B227" s="86"/>
      <c r="C227" s="235"/>
      <c r="D227" s="83"/>
      <c r="E227" s="235"/>
      <c r="F227" s="51"/>
      <c r="G227" s="235"/>
      <c r="H227" s="23"/>
    </row>
    <row r="228" spans="1:8" ht="15" customHeight="1" x14ac:dyDescent="0.25">
      <c r="A228" s="88" t="s">
        <v>469</v>
      </c>
      <c r="B228" s="523" t="s">
        <v>278</v>
      </c>
      <c r="C228" s="523"/>
      <c r="D228" s="523"/>
      <c r="E228" s="523"/>
      <c r="F228" s="523"/>
      <c r="G228" s="523"/>
      <c r="H228" s="23"/>
    </row>
    <row r="229" spans="1:8" ht="15" customHeight="1" x14ac:dyDescent="0.25">
      <c r="A229" s="88"/>
      <c r="B229" s="86"/>
      <c r="C229" s="83" t="s">
        <v>67</v>
      </c>
      <c r="D229" s="83"/>
      <c r="E229" s="83" t="s">
        <v>68</v>
      </c>
      <c r="F229" s="51"/>
      <c r="G229" s="83" t="s">
        <v>106</v>
      </c>
      <c r="H229" s="23"/>
    </row>
    <row r="230" spans="1:8" ht="15" customHeight="1" x14ac:dyDescent="0.25">
      <c r="A230" s="88"/>
      <c r="B230" s="86"/>
      <c r="C230" s="246" t="str">
        <f>""</f>
        <v/>
      </c>
      <c r="D230" s="83"/>
      <c r="E230" s="246" t="str">
        <f>""</f>
        <v/>
      </c>
      <c r="F230" s="51"/>
      <c r="G230" s="246" t="str">
        <f>""</f>
        <v/>
      </c>
      <c r="H230" s="23"/>
    </row>
    <row r="231" spans="1:8" ht="15" customHeight="1" x14ac:dyDescent="0.25">
      <c r="A231" s="88"/>
      <c r="B231" s="86"/>
      <c r="C231" s="235"/>
      <c r="D231" s="83"/>
      <c r="E231" s="235"/>
      <c r="F231" s="51"/>
      <c r="G231" s="235"/>
      <c r="H231" s="23"/>
    </row>
    <row r="232" spans="1:8" ht="30" customHeight="1" x14ac:dyDescent="0.25">
      <c r="A232" s="88" t="s">
        <v>470</v>
      </c>
      <c r="B232" s="523" t="s">
        <v>279</v>
      </c>
      <c r="C232" s="523"/>
      <c r="D232" s="523"/>
      <c r="E232" s="523"/>
      <c r="F232" s="523"/>
      <c r="G232" s="523"/>
      <c r="H232" s="23"/>
    </row>
    <row r="233" spans="1:8" ht="15" customHeight="1" x14ac:dyDescent="0.25">
      <c r="A233" s="88"/>
      <c r="B233" s="86"/>
      <c r="C233" s="83" t="s">
        <v>67</v>
      </c>
      <c r="D233" s="83"/>
      <c r="E233" s="83" t="s">
        <v>68</v>
      </c>
      <c r="F233" s="51"/>
      <c r="G233" s="83" t="s">
        <v>106</v>
      </c>
      <c r="H233" s="23"/>
    </row>
    <row r="234" spans="1:8" ht="15" customHeight="1" x14ac:dyDescent="0.25">
      <c r="A234" s="88"/>
      <c r="B234" s="86"/>
      <c r="C234" s="246" t="str">
        <f>""</f>
        <v/>
      </c>
      <c r="D234" s="83"/>
      <c r="E234" s="246" t="str">
        <f>""</f>
        <v/>
      </c>
      <c r="F234" s="51"/>
      <c r="G234" s="246" t="str">
        <f>""</f>
        <v/>
      </c>
      <c r="H234" s="23"/>
    </row>
    <row r="235" spans="1:8" ht="15" customHeight="1" x14ac:dyDescent="0.25">
      <c r="A235" s="88"/>
      <c r="B235" s="86"/>
      <c r="C235" s="235"/>
      <c r="D235" s="83"/>
      <c r="E235" s="235"/>
      <c r="F235" s="51"/>
      <c r="G235" s="235"/>
      <c r="H235" s="23"/>
    </row>
    <row r="236" spans="1:8" ht="15" customHeight="1" x14ac:dyDescent="0.25">
      <c r="A236" s="88" t="s">
        <v>471</v>
      </c>
      <c r="B236" s="523" t="s">
        <v>277</v>
      </c>
      <c r="C236" s="523"/>
      <c r="D236" s="523"/>
      <c r="E236" s="523"/>
      <c r="F236" s="523"/>
      <c r="G236" s="523"/>
      <c r="H236" s="23"/>
    </row>
    <row r="237" spans="1:8" ht="15" customHeight="1" x14ac:dyDescent="0.25">
      <c r="A237" s="88"/>
      <c r="B237" s="86"/>
      <c r="C237" s="83" t="s">
        <v>67</v>
      </c>
      <c r="D237" s="83"/>
      <c r="E237" s="83" t="s">
        <v>68</v>
      </c>
      <c r="F237" s="51"/>
      <c r="G237" s="83" t="s">
        <v>106</v>
      </c>
      <c r="H237" s="23"/>
    </row>
    <row r="238" spans="1:8" ht="15" customHeight="1" x14ac:dyDescent="0.25">
      <c r="A238" s="88"/>
      <c r="B238" s="86"/>
      <c r="C238" s="246" t="str">
        <f>""</f>
        <v/>
      </c>
      <c r="D238" s="83"/>
      <c r="E238" s="246" t="str">
        <f>""</f>
        <v/>
      </c>
      <c r="F238" s="51"/>
      <c r="G238" s="246" t="str">
        <f>""</f>
        <v/>
      </c>
      <c r="H238" s="23"/>
    </row>
    <row r="239" spans="1:8" ht="15" customHeight="1" x14ac:dyDescent="0.25">
      <c r="A239" s="88"/>
      <c r="B239" s="86"/>
      <c r="C239" s="83"/>
      <c r="D239" s="83"/>
      <c r="E239" s="83"/>
      <c r="F239" s="51"/>
      <c r="G239" s="92"/>
      <c r="H239" s="23"/>
    </row>
    <row r="240" spans="1:8" ht="15" customHeight="1" x14ac:dyDescent="0.25">
      <c r="A240" s="88"/>
      <c r="B240" s="481" t="str">
        <f>""</f>
        <v/>
      </c>
      <c r="C240" s="482"/>
      <c r="D240" s="482"/>
      <c r="E240" s="482"/>
      <c r="F240" s="482"/>
      <c r="G240" s="483"/>
      <c r="H240" s="23"/>
    </row>
    <row r="241" spans="1:8" ht="15" customHeight="1" thickBot="1" x14ac:dyDescent="0.3">
      <c r="A241" s="88"/>
      <c r="B241" s="86"/>
      <c r="C241" s="83"/>
      <c r="D241" s="83"/>
      <c r="E241" s="83"/>
      <c r="F241" s="51"/>
      <c r="G241" s="92"/>
      <c r="H241" s="23"/>
    </row>
    <row r="242" spans="1:8" ht="14.4" thickBot="1" x14ac:dyDescent="0.3">
      <c r="A242" s="334" t="s">
        <v>158</v>
      </c>
      <c r="B242" s="547" t="s">
        <v>159</v>
      </c>
      <c r="C242" s="547"/>
      <c r="D242" s="547"/>
      <c r="E242" s="547"/>
      <c r="F242" s="547"/>
      <c r="G242" s="548"/>
      <c r="H242" s="23"/>
    </row>
    <row r="243" spans="1:8" ht="15" customHeight="1" x14ac:dyDescent="0.25">
      <c r="A243" s="88"/>
      <c r="B243" s="51"/>
      <c r="C243" s="51"/>
      <c r="D243" s="51"/>
      <c r="E243" s="51"/>
      <c r="F243" s="51"/>
      <c r="G243" s="92"/>
      <c r="H243" s="23"/>
    </row>
    <row r="244" spans="1:8" ht="45" customHeight="1" x14ac:dyDescent="0.25">
      <c r="A244" s="88" t="s">
        <v>18</v>
      </c>
      <c r="B244" s="417" t="s">
        <v>366</v>
      </c>
      <c r="C244" s="417"/>
      <c r="D244" s="417"/>
      <c r="E244" s="417"/>
      <c r="F244" s="417"/>
      <c r="G244" s="417"/>
      <c r="H244" s="23"/>
    </row>
    <row r="245" spans="1:8" ht="15" customHeight="1" x14ac:dyDescent="0.25">
      <c r="A245" s="88"/>
      <c r="B245" s="86"/>
      <c r="C245" s="83" t="s">
        <v>67</v>
      </c>
      <c r="D245" s="83"/>
      <c r="E245" s="83" t="s">
        <v>68</v>
      </c>
      <c r="F245" s="92"/>
      <c r="G245" s="83" t="s">
        <v>106</v>
      </c>
      <c r="H245" s="23"/>
    </row>
    <row r="246" spans="1:8" ht="15" customHeight="1" x14ac:dyDescent="0.25">
      <c r="A246" s="88"/>
      <c r="B246" s="86"/>
      <c r="C246" s="246" t="str">
        <f>""</f>
        <v/>
      </c>
      <c r="D246" s="83"/>
      <c r="E246" s="246" t="str">
        <f>""</f>
        <v/>
      </c>
      <c r="F246" s="92"/>
      <c r="G246" s="246" t="str">
        <f>""</f>
        <v/>
      </c>
      <c r="H246" s="23"/>
    </row>
    <row r="247" spans="1:8" ht="15" customHeight="1" x14ac:dyDescent="0.25">
      <c r="A247" s="88"/>
      <c r="B247" s="86"/>
      <c r="C247" s="83"/>
      <c r="D247" s="83"/>
      <c r="E247" s="83"/>
      <c r="F247" s="92"/>
      <c r="G247" s="92"/>
      <c r="H247" s="23"/>
    </row>
    <row r="248" spans="1:8" ht="15" customHeight="1" x14ac:dyDescent="0.25">
      <c r="A248" s="90"/>
      <c r="B248" s="481" t="str">
        <f>""</f>
        <v/>
      </c>
      <c r="C248" s="482"/>
      <c r="D248" s="482"/>
      <c r="E248" s="482"/>
      <c r="F248" s="482"/>
      <c r="G248" s="483"/>
      <c r="H248" s="23"/>
    </row>
    <row r="249" spans="1:8" ht="15" customHeight="1" thickBot="1" x14ac:dyDescent="0.3">
      <c r="A249" s="88"/>
      <c r="B249" s="51"/>
      <c r="C249" s="51"/>
      <c r="D249" s="51"/>
      <c r="E249" s="51"/>
      <c r="F249" s="51"/>
      <c r="G249" s="92"/>
      <c r="H249" s="23"/>
    </row>
    <row r="250" spans="1:8" ht="14.4" thickBot="1" x14ac:dyDescent="0.3">
      <c r="A250" s="334" t="s">
        <v>160</v>
      </c>
      <c r="B250" s="547" t="s">
        <v>161</v>
      </c>
      <c r="C250" s="547"/>
      <c r="D250" s="547"/>
      <c r="E250" s="547"/>
      <c r="F250" s="547"/>
      <c r="G250" s="548"/>
      <c r="H250" s="23"/>
    </row>
    <row r="251" spans="1:8" ht="15" customHeight="1" x14ac:dyDescent="0.25">
      <c r="A251" s="88"/>
      <c r="B251" s="51"/>
      <c r="C251" s="51"/>
      <c r="D251" s="51"/>
      <c r="E251" s="51"/>
      <c r="F251" s="51"/>
      <c r="G251" s="92"/>
      <c r="H251" s="23"/>
    </row>
    <row r="252" spans="1:8" ht="45" customHeight="1" x14ac:dyDescent="0.25">
      <c r="A252" s="88" t="s">
        <v>19</v>
      </c>
      <c r="B252" s="417" t="s">
        <v>365</v>
      </c>
      <c r="C252" s="417"/>
      <c r="D252" s="417"/>
      <c r="E252" s="417"/>
      <c r="F252" s="417"/>
      <c r="G252" s="417"/>
      <c r="H252" s="23"/>
    </row>
    <row r="253" spans="1:8" ht="15" customHeight="1" x14ac:dyDescent="0.25">
      <c r="A253" s="88"/>
      <c r="B253" s="86"/>
      <c r="C253" s="83" t="s">
        <v>67</v>
      </c>
      <c r="D253" s="83"/>
      <c r="E253" s="83" t="s">
        <v>68</v>
      </c>
      <c r="F253" s="92"/>
      <c r="G253" s="83" t="s">
        <v>106</v>
      </c>
      <c r="H253" s="23"/>
    </row>
    <row r="254" spans="1:8" ht="15" customHeight="1" x14ac:dyDescent="0.25">
      <c r="A254" s="88"/>
      <c r="B254" s="86"/>
      <c r="C254" s="246" t="str">
        <f>""</f>
        <v/>
      </c>
      <c r="D254" s="83"/>
      <c r="E254" s="246" t="str">
        <f>""</f>
        <v/>
      </c>
      <c r="F254" s="92"/>
      <c r="G254" s="246" t="str">
        <f>""</f>
        <v/>
      </c>
      <c r="H254" s="23"/>
    </row>
    <row r="255" spans="1:8" ht="15" customHeight="1" x14ac:dyDescent="0.25">
      <c r="A255" s="88"/>
      <c r="B255" s="86"/>
      <c r="C255" s="83"/>
      <c r="D255" s="83"/>
      <c r="E255" s="83"/>
      <c r="F255" s="92"/>
      <c r="G255" s="92"/>
      <c r="H255" s="23"/>
    </row>
    <row r="256" spans="1:8" ht="15" customHeight="1" x14ac:dyDescent="0.25">
      <c r="A256" s="90"/>
      <c r="B256" s="481" t="str">
        <f>""</f>
        <v/>
      </c>
      <c r="C256" s="482"/>
      <c r="D256" s="482"/>
      <c r="E256" s="482"/>
      <c r="F256" s="482"/>
      <c r="G256" s="483"/>
      <c r="H256" s="23"/>
    </row>
    <row r="257" spans="1:8" ht="15" customHeight="1" x14ac:dyDescent="0.25">
      <c r="A257" s="90"/>
      <c r="B257" s="94"/>
      <c r="C257" s="94"/>
      <c r="D257" s="94"/>
      <c r="E257" s="94"/>
      <c r="F257" s="94"/>
      <c r="G257" s="94"/>
      <c r="H257" s="23"/>
    </row>
    <row r="258" spans="1:8" ht="30" customHeight="1" x14ac:dyDescent="0.25">
      <c r="A258" s="88" t="s">
        <v>20</v>
      </c>
      <c r="B258" s="417" t="s">
        <v>387</v>
      </c>
      <c r="C258" s="417"/>
      <c r="D258" s="417"/>
      <c r="E258" s="417"/>
      <c r="F258" s="417"/>
      <c r="G258" s="417"/>
      <c r="H258" s="23"/>
    </row>
    <row r="259" spans="1:8" ht="15" customHeight="1" x14ac:dyDescent="0.25">
      <c r="A259" s="88"/>
      <c r="B259" s="86"/>
      <c r="C259" s="83" t="s">
        <v>67</v>
      </c>
      <c r="D259" s="83"/>
      <c r="E259" s="83" t="s">
        <v>68</v>
      </c>
      <c r="F259" s="92"/>
      <c r="G259" s="92"/>
      <c r="H259" s="23"/>
    </row>
    <row r="260" spans="1:8" ht="15" customHeight="1" x14ac:dyDescent="0.25">
      <c r="A260" s="88"/>
      <c r="B260" s="86"/>
      <c r="C260" s="246" t="str">
        <f>""</f>
        <v/>
      </c>
      <c r="D260" s="83"/>
      <c r="E260" s="246" t="str">
        <f>""</f>
        <v/>
      </c>
      <c r="F260" s="92"/>
      <c r="G260" s="92"/>
      <c r="H260" s="23"/>
    </row>
    <row r="261" spans="1:8" ht="15" customHeight="1" x14ac:dyDescent="0.25">
      <c r="A261" s="88"/>
      <c r="B261" s="86"/>
      <c r="C261" s="235"/>
      <c r="D261" s="83"/>
      <c r="E261" s="235"/>
      <c r="F261" s="92"/>
      <c r="G261" s="92"/>
      <c r="H261" s="23"/>
    </row>
    <row r="262" spans="1:8" ht="15" customHeight="1" x14ac:dyDescent="0.25">
      <c r="A262" s="88"/>
      <c r="B262" s="481" t="s">
        <v>162</v>
      </c>
      <c r="C262" s="482"/>
      <c r="D262" s="482"/>
      <c r="E262" s="482"/>
      <c r="F262" s="482"/>
      <c r="G262" s="483"/>
      <c r="H262" s="23"/>
    </row>
    <row r="263" spans="1:8" ht="15" customHeight="1" x14ac:dyDescent="0.25">
      <c r="A263" s="88"/>
      <c r="B263" s="86"/>
      <c r="C263" s="83"/>
      <c r="D263" s="83"/>
      <c r="E263" s="83"/>
      <c r="F263" s="92"/>
      <c r="G263" s="92"/>
      <c r="H263" s="23"/>
    </row>
    <row r="264" spans="1:8" ht="15" customHeight="1" x14ac:dyDescent="0.25">
      <c r="A264" s="88"/>
      <c r="B264" s="481" t="str">
        <f>""</f>
        <v/>
      </c>
      <c r="C264" s="482"/>
      <c r="D264" s="482"/>
      <c r="E264" s="482"/>
      <c r="F264" s="482"/>
      <c r="G264" s="483"/>
      <c r="H264" s="23"/>
    </row>
    <row r="265" spans="1:8" ht="15" customHeight="1" x14ac:dyDescent="0.25">
      <c r="A265" s="88"/>
      <c r="B265" s="268"/>
      <c r="C265" s="268"/>
      <c r="D265" s="268"/>
      <c r="E265" s="268"/>
      <c r="F265" s="268"/>
      <c r="G265" s="268"/>
      <c r="H265" s="23"/>
    </row>
    <row r="266" spans="1:8" ht="30" customHeight="1" x14ac:dyDescent="0.25">
      <c r="A266" s="88" t="s">
        <v>21</v>
      </c>
      <c r="B266" s="417" t="s">
        <v>426</v>
      </c>
      <c r="C266" s="417"/>
      <c r="D266" s="417"/>
      <c r="E266" s="417"/>
      <c r="F266" s="417"/>
      <c r="G266" s="417"/>
      <c r="H266" s="23"/>
    </row>
    <row r="267" spans="1:8" ht="15" customHeight="1" x14ac:dyDescent="0.25">
      <c r="A267" s="88"/>
      <c r="B267" s="290"/>
      <c r="C267" s="90" t="s">
        <v>67</v>
      </c>
      <c r="D267" s="90"/>
      <c r="E267" s="90" t="s">
        <v>68</v>
      </c>
      <c r="F267" s="92"/>
      <c r="G267" s="90" t="s">
        <v>106</v>
      </c>
      <c r="H267" s="23"/>
    </row>
    <row r="268" spans="1:8" ht="15" customHeight="1" x14ac:dyDescent="0.25">
      <c r="A268" s="88"/>
      <c r="B268" s="290"/>
      <c r="C268" s="246" t="str">
        <f>""</f>
        <v/>
      </c>
      <c r="D268" s="95"/>
      <c r="E268" s="246" t="str">
        <f>""</f>
        <v/>
      </c>
      <c r="F268" s="92"/>
      <c r="G268" s="246" t="str">
        <f>""</f>
        <v/>
      </c>
      <c r="H268" s="23"/>
    </row>
    <row r="269" spans="1:8" ht="15" customHeight="1" x14ac:dyDescent="0.25">
      <c r="A269" s="88"/>
      <c r="B269" s="268"/>
      <c r="C269" s="268"/>
      <c r="D269" s="268"/>
      <c r="E269" s="268"/>
      <c r="F269" s="268"/>
      <c r="G269" s="268"/>
      <c r="H269" s="23"/>
    </row>
    <row r="270" spans="1:8" ht="15" customHeight="1" x14ac:dyDescent="0.25">
      <c r="A270" s="88"/>
      <c r="B270" s="481" t="str">
        <f>""</f>
        <v/>
      </c>
      <c r="C270" s="482"/>
      <c r="D270" s="482"/>
      <c r="E270" s="482"/>
      <c r="F270" s="482"/>
      <c r="G270" s="483"/>
      <c r="H270" s="23"/>
    </row>
    <row r="271" spans="1:8" ht="15" customHeight="1" x14ac:dyDescent="0.25">
      <c r="A271" s="88"/>
      <c r="B271" s="86"/>
      <c r="C271" s="83"/>
      <c r="D271" s="83"/>
      <c r="E271" s="83"/>
      <c r="F271" s="92"/>
      <c r="G271" s="92"/>
      <c r="H271" s="23"/>
    </row>
    <row r="272" spans="1:8" ht="30" customHeight="1" x14ac:dyDescent="0.25">
      <c r="A272" s="88" t="s">
        <v>22</v>
      </c>
      <c r="B272" s="417" t="s">
        <v>388</v>
      </c>
      <c r="C272" s="417"/>
      <c r="D272" s="417"/>
      <c r="E272" s="417"/>
      <c r="F272" s="417"/>
      <c r="G272" s="417"/>
      <c r="H272" s="23"/>
    </row>
    <row r="273" spans="1:8" ht="15" customHeight="1" x14ac:dyDescent="0.25">
      <c r="A273" s="88"/>
      <c r="B273" s="86"/>
      <c r="C273" s="83" t="s">
        <v>67</v>
      </c>
      <c r="D273" s="83"/>
      <c r="E273" s="83" t="s">
        <v>68</v>
      </c>
      <c r="F273" s="92"/>
      <c r="G273" s="92"/>
      <c r="H273" s="23"/>
    </row>
    <row r="274" spans="1:8" ht="15" customHeight="1" x14ac:dyDescent="0.25">
      <c r="A274" s="88"/>
      <c r="B274" s="86"/>
      <c r="C274" s="246" t="str">
        <f>""</f>
        <v/>
      </c>
      <c r="D274" s="83"/>
      <c r="E274" s="246" t="str">
        <f>""</f>
        <v/>
      </c>
      <c r="F274" s="92"/>
      <c r="G274" s="92"/>
      <c r="H274" s="23"/>
    </row>
    <row r="275" spans="1:8" ht="15" customHeight="1" x14ac:dyDescent="0.25">
      <c r="A275" s="88"/>
      <c r="B275" s="86"/>
      <c r="C275" s="83"/>
      <c r="D275" s="83"/>
      <c r="E275" s="83"/>
      <c r="F275" s="92"/>
      <c r="G275" s="92"/>
      <c r="H275" s="23"/>
    </row>
    <row r="276" spans="1:8" ht="15" customHeight="1" x14ac:dyDescent="0.25">
      <c r="A276" s="90"/>
      <c r="B276" s="481" t="str">
        <f>""</f>
        <v/>
      </c>
      <c r="C276" s="482"/>
      <c r="D276" s="482"/>
      <c r="E276" s="482"/>
      <c r="F276" s="482"/>
      <c r="G276" s="483"/>
      <c r="H276" s="23"/>
    </row>
    <row r="277" spans="1:8" ht="15" customHeight="1" x14ac:dyDescent="0.25">
      <c r="A277" s="90"/>
      <c r="B277" s="94"/>
      <c r="C277" s="94"/>
      <c r="D277" s="94"/>
      <c r="E277" s="94"/>
      <c r="F277" s="94"/>
      <c r="G277" s="94"/>
      <c r="H277" s="23"/>
    </row>
    <row r="278" spans="1:8" ht="15" customHeight="1" x14ac:dyDescent="0.25">
      <c r="A278" s="88" t="s">
        <v>23</v>
      </c>
      <c r="B278" s="417" t="s">
        <v>389</v>
      </c>
      <c r="C278" s="417"/>
      <c r="D278" s="417"/>
      <c r="E278" s="417"/>
      <c r="F278" s="417"/>
      <c r="G278" s="417"/>
      <c r="H278" s="23"/>
    </row>
    <row r="279" spans="1:8" ht="15" customHeight="1" x14ac:dyDescent="0.25">
      <c r="A279" s="88"/>
      <c r="B279" s="86"/>
      <c r="C279" s="83" t="s">
        <v>67</v>
      </c>
      <c r="D279" s="83"/>
      <c r="E279" s="83" t="s">
        <v>68</v>
      </c>
      <c r="F279" s="92"/>
      <c r="G279" s="83" t="s">
        <v>106</v>
      </c>
      <c r="H279" s="23"/>
    </row>
    <row r="280" spans="1:8" ht="15" customHeight="1" x14ac:dyDescent="0.25">
      <c r="A280" s="88"/>
      <c r="B280" s="86"/>
      <c r="C280" s="246" t="str">
        <f>""</f>
        <v/>
      </c>
      <c r="D280" s="83"/>
      <c r="E280" s="246" t="str">
        <f>""</f>
        <v/>
      </c>
      <c r="F280" s="92"/>
      <c r="G280" s="246" t="str">
        <f>""</f>
        <v/>
      </c>
      <c r="H280" s="23"/>
    </row>
    <row r="281" spans="1:8" ht="15" customHeight="1" x14ac:dyDescent="0.25">
      <c r="A281" s="88"/>
      <c r="B281" s="86"/>
      <c r="C281" s="83"/>
      <c r="D281" s="83"/>
      <c r="E281" s="83"/>
      <c r="F281" s="92"/>
      <c r="G281" s="92"/>
      <c r="H281" s="23"/>
    </row>
    <row r="282" spans="1:8" ht="15" customHeight="1" x14ac:dyDescent="0.25">
      <c r="A282" s="90"/>
      <c r="B282" s="481" t="s">
        <v>162</v>
      </c>
      <c r="C282" s="482"/>
      <c r="D282" s="482"/>
      <c r="E282" s="482"/>
      <c r="F282" s="482"/>
      <c r="G282" s="483"/>
      <c r="H282" s="23"/>
    </row>
    <row r="283" spans="1:8" ht="15" customHeight="1" x14ac:dyDescent="0.25">
      <c r="A283" s="90"/>
      <c r="B283" s="49"/>
      <c r="C283" s="49"/>
      <c r="D283" s="49"/>
      <c r="E283" s="49"/>
      <c r="F283" s="49"/>
      <c r="G283" s="49"/>
      <c r="H283" s="23"/>
    </row>
    <row r="284" spans="1:8" ht="15" customHeight="1" x14ac:dyDescent="0.25">
      <c r="A284" s="90"/>
      <c r="B284" s="481" t="str">
        <f>""</f>
        <v/>
      </c>
      <c r="C284" s="482"/>
      <c r="D284" s="482"/>
      <c r="E284" s="482"/>
      <c r="F284" s="482"/>
      <c r="G284" s="483"/>
      <c r="H284" s="23"/>
    </row>
    <row r="285" spans="1:8" ht="15" customHeight="1" x14ac:dyDescent="0.25">
      <c r="A285" s="90"/>
      <c r="B285" s="94"/>
      <c r="C285" s="94"/>
      <c r="D285" s="94"/>
      <c r="E285" s="94"/>
      <c r="F285" s="94"/>
      <c r="G285" s="94"/>
      <c r="H285" s="23"/>
    </row>
    <row r="286" spans="1:8" ht="45" customHeight="1" x14ac:dyDescent="0.25">
      <c r="A286" s="88" t="s">
        <v>24</v>
      </c>
      <c r="B286" s="417" t="s">
        <v>390</v>
      </c>
      <c r="C286" s="417"/>
      <c r="D286" s="417"/>
      <c r="E286" s="417"/>
      <c r="F286" s="417"/>
      <c r="G286" s="417"/>
      <c r="H286" s="23"/>
    </row>
    <row r="287" spans="1:8" ht="15" customHeight="1" x14ac:dyDescent="0.25">
      <c r="A287" s="88"/>
      <c r="B287" s="86"/>
      <c r="C287" s="83" t="s">
        <v>67</v>
      </c>
      <c r="D287" s="83"/>
      <c r="E287" s="83" t="s">
        <v>68</v>
      </c>
      <c r="F287" s="92"/>
      <c r="G287" s="92"/>
      <c r="H287" s="23"/>
    </row>
    <row r="288" spans="1:8" ht="15" customHeight="1" x14ac:dyDescent="0.25">
      <c r="A288" s="88"/>
      <c r="B288" s="86"/>
      <c r="C288" s="246" t="str">
        <f>""</f>
        <v/>
      </c>
      <c r="D288" s="83"/>
      <c r="E288" s="246" t="str">
        <f>""</f>
        <v/>
      </c>
      <c r="F288" s="92"/>
      <c r="G288" s="92"/>
      <c r="H288" s="23"/>
    </row>
    <row r="289" spans="1:8" ht="15" customHeight="1" x14ac:dyDescent="0.25">
      <c r="A289" s="88"/>
      <c r="B289" s="86"/>
      <c r="C289" s="83"/>
      <c r="D289" s="83"/>
      <c r="E289" s="83"/>
      <c r="F289" s="92"/>
      <c r="G289" s="92"/>
      <c r="H289" s="23"/>
    </row>
    <row r="290" spans="1:8" ht="15" customHeight="1" x14ac:dyDescent="0.25">
      <c r="A290" s="90"/>
      <c r="B290" s="481" t="str">
        <f>""</f>
        <v/>
      </c>
      <c r="C290" s="482"/>
      <c r="D290" s="482"/>
      <c r="E290" s="482"/>
      <c r="F290" s="482"/>
      <c r="G290" s="483"/>
      <c r="H290" s="23"/>
    </row>
    <row r="291" spans="1:8" ht="15" customHeight="1" x14ac:dyDescent="0.25">
      <c r="A291" s="90"/>
      <c r="B291" s="94"/>
      <c r="C291" s="94"/>
      <c r="D291" s="94"/>
      <c r="E291" s="94"/>
      <c r="F291" s="94"/>
      <c r="G291" s="94"/>
      <c r="H291" s="23"/>
    </row>
    <row r="292" spans="1:8" ht="15" customHeight="1" x14ac:dyDescent="0.25">
      <c r="A292" s="88" t="s">
        <v>25</v>
      </c>
      <c r="B292" s="417" t="s">
        <v>391</v>
      </c>
      <c r="C292" s="417"/>
      <c r="D292" s="417"/>
      <c r="E292" s="417"/>
      <c r="F292" s="417"/>
      <c r="G292" s="417"/>
      <c r="H292" s="23"/>
    </row>
    <row r="293" spans="1:8" ht="15" customHeight="1" x14ac:dyDescent="0.25">
      <c r="A293" s="88"/>
      <c r="B293" s="86"/>
      <c r="C293" s="83" t="s">
        <v>67</v>
      </c>
      <c r="D293" s="83"/>
      <c r="E293" s="83" t="s">
        <v>68</v>
      </c>
      <c r="F293" s="92"/>
      <c r="G293" s="92"/>
      <c r="H293" s="23"/>
    </row>
    <row r="294" spans="1:8" ht="15" customHeight="1" x14ac:dyDescent="0.25">
      <c r="A294" s="88"/>
      <c r="B294" s="86"/>
      <c r="C294" s="246" t="str">
        <f>""</f>
        <v/>
      </c>
      <c r="D294" s="83"/>
      <c r="E294" s="246" t="str">
        <f>""</f>
        <v/>
      </c>
      <c r="F294" s="92"/>
      <c r="G294" s="92"/>
      <c r="H294" s="23"/>
    </row>
    <row r="295" spans="1:8" ht="15" customHeight="1" x14ac:dyDescent="0.25">
      <c r="A295" s="88"/>
      <c r="B295" s="86"/>
      <c r="C295" s="83"/>
      <c r="D295" s="83"/>
      <c r="E295" s="83"/>
      <c r="F295" s="92"/>
      <c r="G295" s="92"/>
      <c r="H295" s="23"/>
    </row>
    <row r="296" spans="1:8" ht="15" customHeight="1" x14ac:dyDescent="0.25">
      <c r="A296" s="90"/>
      <c r="B296" s="481" t="str">
        <f>""</f>
        <v/>
      </c>
      <c r="C296" s="482"/>
      <c r="D296" s="482"/>
      <c r="E296" s="482"/>
      <c r="F296" s="482"/>
      <c r="G296" s="483"/>
      <c r="H296" s="23"/>
    </row>
    <row r="297" spans="1:8" ht="15" customHeight="1" x14ac:dyDescent="0.25">
      <c r="A297" s="90"/>
      <c r="B297" s="94"/>
      <c r="C297" s="94"/>
      <c r="D297" s="94"/>
      <c r="E297" s="94"/>
      <c r="F297" s="94"/>
      <c r="G297" s="94"/>
      <c r="H297" s="23"/>
    </row>
    <row r="298" spans="1:8" ht="30" customHeight="1" x14ac:dyDescent="0.25">
      <c r="A298" s="88" t="s">
        <v>26</v>
      </c>
      <c r="B298" s="417" t="s">
        <v>479</v>
      </c>
      <c r="C298" s="417"/>
      <c r="D298" s="417"/>
      <c r="E298" s="417"/>
      <c r="F298" s="417"/>
      <c r="G298" s="417"/>
      <c r="H298" s="23"/>
    </row>
    <row r="299" spans="1:8" ht="15" customHeight="1" x14ac:dyDescent="0.25">
      <c r="A299" s="88"/>
      <c r="B299" s="86"/>
      <c r="C299" s="83" t="s">
        <v>67</v>
      </c>
      <c r="D299" s="83"/>
      <c r="E299" s="83" t="s">
        <v>68</v>
      </c>
      <c r="F299" s="92"/>
      <c r="G299" s="92"/>
      <c r="H299" s="23"/>
    </row>
    <row r="300" spans="1:8" ht="15" customHeight="1" x14ac:dyDescent="0.25">
      <c r="A300" s="88"/>
      <c r="B300" s="86"/>
      <c r="C300" s="246" t="str">
        <f>""</f>
        <v/>
      </c>
      <c r="D300" s="83"/>
      <c r="E300" s="246" t="str">
        <f>""</f>
        <v/>
      </c>
      <c r="F300" s="92"/>
      <c r="G300" s="92"/>
      <c r="H300" s="23"/>
    </row>
    <row r="301" spans="1:8" ht="15" customHeight="1" x14ac:dyDescent="0.25">
      <c r="A301" s="88"/>
      <c r="B301" s="86"/>
      <c r="C301" s="83"/>
      <c r="D301" s="83"/>
      <c r="E301" s="83"/>
      <c r="F301" s="92"/>
      <c r="G301" s="92"/>
      <c r="H301" s="23"/>
    </row>
    <row r="302" spans="1:8" ht="15" customHeight="1" x14ac:dyDescent="0.25">
      <c r="A302" s="90"/>
      <c r="B302" s="481" t="str">
        <f>""</f>
        <v/>
      </c>
      <c r="C302" s="482"/>
      <c r="D302" s="482"/>
      <c r="E302" s="482"/>
      <c r="F302" s="482"/>
      <c r="G302" s="483"/>
      <c r="H302" s="23"/>
    </row>
    <row r="303" spans="1:8" ht="15" customHeight="1" x14ac:dyDescent="0.25">
      <c r="A303" s="90"/>
      <c r="B303" s="94"/>
      <c r="C303" s="94"/>
      <c r="D303" s="94"/>
      <c r="E303" s="94"/>
      <c r="F303" s="94"/>
      <c r="G303" s="94"/>
      <c r="H303" s="23"/>
    </row>
    <row r="304" spans="1:8" ht="45" customHeight="1" x14ac:dyDescent="0.25">
      <c r="A304" s="88" t="s">
        <v>472</v>
      </c>
      <c r="B304" s="417" t="s">
        <v>447</v>
      </c>
      <c r="C304" s="417"/>
      <c r="D304" s="417"/>
      <c r="E304" s="417"/>
      <c r="F304" s="417"/>
      <c r="G304" s="417"/>
      <c r="H304" s="23"/>
    </row>
    <row r="305" spans="1:8" ht="15" customHeight="1" x14ac:dyDescent="0.25">
      <c r="A305" s="88"/>
      <c r="B305" s="86"/>
      <c r="C305" s="83" t="s">
        <v>67</v>
      </c>
      <c r="D305" s="83"/>
      <c r="E305" s="83" t="s">
        <v>68</v>
      </c>
      <c r="F305" s="92"/>
      <c r="G305" s="83" t="s">
        <v>106</v>
      </c>
      <c r="H305" s="23"/>
    </row>
    <row r="306" spans="1:8" ht="15" customHeight="1" x14ac:dyDescent="0.25">
      <c r="A306" s="88"/>
      <c r="B306" s="86"/>
      <c r="C306" s="246" t="str">
        <f>""</f>
        <v/>
      </c>
      <c r="D306" s="83"/>
      <c r="E306" s="246" t="str">
        <f>""</f>
        <v/>
      </c>
      <c r="F306" s="92"/>
      <c r="G306" s="246" t="str">
        <f>""</f>
        <v/>
      </c>
      <c r="H306" s="23"/>
    </row>
    <row r="307" spans="1:8" ht="15" customHeight="1" x14ac:dyDescent="0.25">
      <c r="A307" s="88"/>
      <c r="B307" s="86"/>
      <c r="C307" s="83"/>
      <c r="D307" s="83"/>
      <c r="E307" s="83"/>
      <c r="F307" s="92"/>
      <c r="G307" s="92"/>
      <c r="H307" s="23"/>
    </row>
    <row r="308" spans="1:8" ht="15" customHeight="1" x14ac:dyDescent="0.25">
      <c r="A308" s="90"/>
      <c r="B308" s="481" t="str">
        <f>""</f>
        <v/>
      </c>
      <c r="C308" s="482"/>
      <c r="D308" s="482"/>
      <c r="E308" s="482"/>
      <c r="F308" s="482"/>
      <c r="G308" s="483"/>
      <c r="H308" s="23"/>
    </row>
    <row r="309" spans="1:8" ht="13.8" x14ac:dyDescent="0.25">
      <c r="A309" s="90"/>
      <c r="B309" s="94"/>
      <c r="C309" s="94"/>
      <c r="D309" s="94"/>
      <c r="E309" s="94"/>
      <c r="F309" s="94"/>
      <c r="G309" s="94"/>
      <c r="H309" s="23"/>
    </row>
    <row r="310" spans="1:8" ht="13.8" x14ac:dyDescent="0.25">
      <c r="A310" s="88"/>
      <c r="B310" s="86"/>
      <c r="C310" s="93"/>
      <c r="D310" s="93"/>
      <c r="E310" s="93"/>
      <c r="F310" s="51"/>
      <c r="G310" s="97"/>
      <c r="H310" s="23"/>
    </row>
    <row r="331" spans="6:8" x14ac:dyDescent="0.25">
      <c r="F331" s="23"/>
      <c r="G331" s="23"/>
      <c r="H331" s="23"/>
    </row>
    <row r="332" spans="6:8" x14ac:dyDescent="0.25">
      <c r="F332" s="23"/>
      <c r="G332" s="23"/>
      <c r="H332" s="23"/>
    </row>
    <row r="345" spans="6:8" x14ac:dyDescent="0.25">
      <c r="F345" s="23"/>
      <c r="G345" s="23"/>
      <c r="H345" s="23"/>
    </row>
    <row r="346" spans="6:8" x14ac:dyDescent="0.25">
      <c r="F346" s="23"/>
      <c r="G346" s="23"/>
      <c r="H346" s="23"/>
    </row>
    <row r="363" spans="2:8" x14ac:dyDescent="0.25">
      <c r="F363" s="23"/>
      <c r="G363" s="23"/>
      <c r="H363" s="23"/>
    </row>
    <row r="364" spans="2:8" x14ac:dyDescent="0.25">
      <c r="F364" s="23"/>
      <c r="G364" s="23"/>
      <c r="H364" s="23"/>
    </row>
    <row r="365" spans="2:8" x14ac:dyDescent="0.25">
      <c r="F365" s="23"/>
      <c r="G365" s="23"/>
      <c r="H365" s="23"/>
    </row>
    <row r="366" spans="2:8" x14ac:dyDescent="0.25">
      <c r="F366" s="23"/>
      <c r="G366" s="23"/>
      <c r="H366" s="23"/>
    </row>
    <row r="367" spans="2:8" x14ac:dyDescent="0.25">
      <c r="F367" s="23"/>
      <c r="G367" s="23"/>
      <c r="H367" s="23"/>
    </row>
    <row r="368" spans="2:8" x14ac:dyDescent="0.25">
      <c r="B368" s="23"/>
      <c r="C368" s="23"/>
      <c r="D368" s="23"/>
      <c r="E368" s="23"/>
      <c r="F368" s="23"/>
      <c r="G368" s="23"/>
      <c r="H368" s="23"/>
    </row>
    <row r="369" spans="2:8" x14ac:dyDescent="0.25">
      <c r="B369" s="23"/>
      <c r="C369" s="23"/>
      <c r="D369" s="23"/>
      <c r="E369" s="23"/>
      <c r="F369" s="23"/>
      <c r="G369" s="23"/>
      <c r="H369" s="23"/>
    </row>
    <row r="370" spans="2:8" x14ac:dyDescent="0.25">
      <c r="B370" s="23"/>
      <c r="C370" s="23"/>
      <c r="D370" s="23"/>
      <c r="E370" s="23"/>
      <c r="F370" s="23"/>
      <c r="G370" s="23"/>
      <c r="H370" s="23"/>
    </row>
    <row r="371" spans="2:8" x14ac:dyDescent="0.25">
      <c r="B371" s="23"/>
      <c r="C371" s="23"/>
      <c r="D371" s="23"/>
      <c r="E371" s="23"/>
      <c r="F371" s="23"/>
      <c r="G371" s="23"/>
      <c r="H371" s="23"/>
    </row>
    <row r="372" spans="2:8" x14ac:dyDescent="0.25">
      <c r="B372" s="23"/>
      <c r="C372" s="23"/>
      <c r="D372" s="23"/>
      <c r="E372" s="23"/>
      <c r="F372" s="23"/>
      <c r="G372" s="23"/>
      <c r="H372" s="23"/>
    </row>
    <row r="373" spans="2:8" x14ac:dyDescent="0.25">
      <c r="B373" s="23"/>
      <c r="C373" s="23"/>
      <c r="D373" s="23"/>
      <c r="E373" s="23"/>
      <c r="F373" s="23"/>
      <c r="G373" s="23"/>
      <c r="H373" s="23"/>
    </row>
    <row r="374" spans="2:8" x14ac:dyDescent="0.25">
      <c r="B374" s="23"/>
      <c r="C374" s="23"/>
      <c r="D374" s="23"/>
      <c r="E374" s="23"/>
      <c r="F374" s="23"/>
      <c r="G374" s="23"/>
      <c r="H374" s="23"/>
    </row>
    <row r="375" spans="2:8" x14ac:dyDescent="0.25">
      <c r="B375" s="23"/>
      <c r="C375" s="23"/>
      <c r="D375" s="23"/>
      <c r="E375" s="23"/>
      <c r="F375" s="23"/>
      <c r="G375" s="23"/>
      <c r="H375" s="23"/>
    </row>
    <row r="376" spans="2:8" x14ac:dyDescent="0.25">
      <c r="B376" s="23"/>
      <c r="C376" s="23"/>
      <c r="D376" s="23"/>
      <c r="E376" s="23"/>
      <c r="F376" s="23"/>
      <c r="G376" s="23"/>
      <c r="H376" s="23"/>
    </row>
    <row r="377" spans="2:8" x14ac:dyDescent="0.25">
      <c r="B377" s="23"/>
      <c r="C377" s="23"/>
      <c r="D377" s="23"/>
      <c r="E377" s="23"/>
      <c r="F377" s="23"/>
      <c r="G377" s="23"/>
      <c r="H377" s="23"/>
    </row>
    <row r="378" spans="2:8" x14ac:dyDescent="0.25">
      <c r="B378" s="23"/>
      <c r="C378" s="23"/>
      <c r="D378" s="23"/>
      <c r="E378" s="23"/>
      <c r="F378" s="23"/>
      <c r="G378" s="23"/>
      <c r="H378" s="23"/>
    </row>
    <row r="379" spans="2:8" x14ac:dyDescent="0.25">
      <c r="B379" s="23"/>
      <c r="C379" s="23"/>
      <c r="D379" s="23"/>
      <c r="E379" s="23"/>
      <c r="F379" s="23"/>
      <c r="G379" s="23"/>
      <c r="H379" s="23"/>
    </row>
    <row r="380" spans="2:8" x14ac:dyDescent="0.25">
      <c r="B380" s="23"/>
      <c r="C380" s="23"/>
      <c r="D380" s="23"/>
      <c r="E380" s="23"/>
      <c r="F380" s="23"/>
      <c r="G380" s="23"/>
      <c r="H380" s="23"/>
    </row>
    <row r="381" spans="2:8" x14ac:dyDescent="0.25">
      <c r="B381" s="23"/>
      <c r="C381" s="23"/>
      <c r="D381" s="23"/>
      <c r="E381" s="23"/>
      <c r="F381" s="23"/>
      <c r="G381" s="23"/>
      <c r="H381" s="23"/>
    </row>
    <row r="382" spans="2:8" x14ac:dyDescent="0.25">
      <c r="B382" s="23"/>
      <c r="C382" s="23"/>
      <c r="D382" s="23"/>
      <c r="E382" s="23"/>
      <c r="F382" s="23"/>
      <c r="G382" s="23"/>
      <c r="H382" s="23"/>
    </row>
    <row r="383" spans="2:8" x14ac:dyDescent="0.25">
      <c r="B383" s="23"/>
      <c r="C383" s="23"/>
      <c r="D383" s="23"/>
      <c r="E383" s="23"/>
      <c r="F383" s="23"/>
      <c r="G383" s="23"/>
      <c r="H383" s="23"/>
    </row>
    <row r="384" spans="2:8" x14ac:dyDescent="0.25">
      <c r="B384" s="23"/>
      <c r="C384" s="23"/>
      <c r="D384" s="23"/>
      <c r="E384" s="23"/>
      <c r="F384" s="23"/>
      <c r="G384" s="23"/>
      <c r="H384" s="23"/>
    </row>
    <row r="385" spans="2:8" x14ac:dyDescent="0.25">
      <c r="B385" s="23"/>
      <c r="C385" s="23"/>
      <c r="D385" s="23"/>
      <c r="E385" s="23"/>
      <c r="F385" s="23"/>
      <c r="G385" s="23"/>
      <c r="H385" s="23"/>
    </row>
    <row r="386" spans="2:8" x14ac:dyDescent="0.25">
      <c r="B386" s="23"/>
      <c r="C386" s="23"/>
      <c r="D386" s="23"/>
      <c r="E386" s="23"/>
      <c r="F386" s="23"/>
      <c r="G386" s="23"/>
      <c r="H386" s="23"/>
    </row>
    <row r="387" spans="2:8" x14ac:dyDescent="0.25">
      <c r="B387" s="23"/>
      <c r="C387" s="23"/>
      <c r="D387" s="23"/>
      <c r="E387" s="23"/>
      <c r="F387" s="23"/>
      <c r="G387" s="23"/>
      <c r="H387" s="23"/>
    </row>
    <row r="388" spans="2:8" x14ac:dyDescent="0.25">
      <c r="B388" s="23"/>
      <c r="C388" s="23"/>
      <c r="D388" s="23"/>
      <c r="E388" s="23"/>
      <c r="F388" s="23"/>
      <c r="G388" s="23"/>
      <c r="H388" s="23"/>
    </row>
    <row r="389" spans="2:8" x14ac:dyDescent="0.25">
      <c r="B389" s="23"/>
      <c r="C389" s="23"/>
      <c r="D389" s="23"/>
      <c r="E389" s="23"/>
      <c r="F389" s="23"/>
      <c r="G389" s="23"/>
      <c r="H389" s="23"/>
    </row>
    <row r="390" spans="2:8" x14ac:dyDescent="0.25">
      <c r="B390" s="23"/>
      <c r="C390" s="23"/>
      <c r="D390" s="23"/>
      <c r="E390" s="23"/>
      <c r="F390" s="23"/>
      <c r="G390" s="23"/>
      <c r="H390" s="23"/>
    </row>
    <row r="391" spans="2:8" x14ac:dyDescent="0.25">
      <c r="B391" s="23"/>
      <c r="C391" s="23"/>
      <c r="D391" s="23"/>
      <c r="E391" s="23"/>
      <c r="F391" s="23"/>
      <c r="G391" s="23"/>
      <c r="H391" s="23"/>
    </row>
    <row r="392" spans="2:8" x14ac:dyDescent="0.25">
      <c r="B392" s="23"/>
      <c r="C392" s="23"/>
      <c r="D392" s="23"/>
      <c r="E392" s="23"/>
      <c r="F392" s="23"/>
      <c r="G392" s="23"/>
      <c r="H392" s="23"/>
    </row>
    <row r="393" spans="2:8" x14ac:dyDescent="0.25">
      <c r="B393" s="23"/>
      <c r="C393" s="23"/>
      <c r="D393" s="23"/>
      <c r="E393" s="23"/>
      <c r="F393" s="23"/>
      <c r="G393" s="23"/>
      <c r="H393" s="23"/>
    </row>
    <row r="394" spans="2:8" x14ac:dyDescent="0.25">
      <c r="B394" s="23"/>
      <c r="C394" s="23"/>
      <c r="D394" s="23"/>
      <c r="E394" s="23"/>
      <c r="F394" s="23"/>
      <c r="G394" s="23"/>
      <c r="H394" s="23"/>
    </row>
    <row r="395" spans="2:8" x14ac:dyDescent="0.25">
      <c r="B395" s="23"/>
      <c r="C395" s="23"/>
      <c r="D395" s="23"/>
      <c r="E395" s="23"/>
      <c r="F395" s="23"/>
      <c r="G395" s="23"/>
      <c r="H395" s="23"/>
    </row>
    <row r="396" spans="2:8" x14ac:dyDescent="0.25">
      <c r="B396" s="23"/>
      <c r="C396" s="23"/>
      <c r="D396" s="23"/>
      <c r="E396" s="23"/>
      <c r="F396" s="23"/>
      <c r="G396" s="23"/>
      <c r="H396" s="23"/>
    </row>
    <row r="397" spans="2:8" x14ac:dyDescent="0.25">
      <c r="B397" s="23"/>
      <c r="C397" s="23"/>
      <c r="D397" s="23"/>
      <c r="E397" s="23"/>
      <c r="F397" s="23"/>
      <c r="G397" s="23"/>
      <c r="H397" s="23"/>
    </row>
    <row r="398" spans="2:8" x14ac:dyDescent="0.25">
      <c r="B398" s="23"/>
      <c r="C398" s="23"/>
      <c r="D398" s="23"/>
      <c r="E398" s="23"/>
      <c r="F398" s="23"/>
      <c r="G398" s="23"/>
      <c r="H398" s="23"/>
    </row>
    <row r="399" spans="2:8" x14ac:dyDescent="0.25">
      <c r="B399" s="23"/>
      <c r="C399" s="23"/>
      <c r="D399" s="23"/>
      <c r="E399" s="23"/>
      <c r="F399" s="23"/>
      <c r="G399" s="23"/>
      <c r="H399" s="23"/>
    </row>
    <row r="400" spans="2:8" x14ac:dyDescent="0.25">
      <c r="B400" s="23"/>
      <c r="C400" s="23"/>
      <c r="D400" s="23"/>
      <c r="E400" s="23"/>
      <c r="F400" s="23"/>
      <c r="G400" s="23"/>
      <c r="H400" s="23"/>
    </row>
    <row r="401" spans="2:8" x14ac:dyDescent="0.25">
      <c r="B401" s="23"/>
      <c r="C401" s="23"/>
      <c r="D401" s="23"/>
      <c r="E401" s="23"/>
      <c r="F401" s="23"/>
      <c r="G401" s="23"/>
      <c r="H401" s="23"/>
    </row>
    <row r="402" spans="2:8" x14ac:dyDescent="0.25">
      <c r="B402" s="23"/>
      <c r="C402" s="23"/>
      <c r="D402" s="23"/>
      <c r="E402" s="23"/>
      <c r="F402" s="23"/>
      <c r="G402" s="23"/>
      <c r="H402" s="23"/>
    </row>
    <row r="403" spans="2:8" x14ac:dyDescent="0.25">
      <c r="B403" s="23"/>
      <c r="C403" s="23"/>
      <c r="D403" s="23"/>
      <c r="E403" s="23"/>
      <c r="F403" s="23"/>
      <c r="G403" s="23"/>
      <c r="H403" s="23"/>
    </row>
    <row r="404" spans="2:8" x14ac:dyDescent="0.25">
      <c r="B404" s="23"/>
      <c r="C404" s="23"/>
      <c r="D404" s="23"/>
      <c r="E404" s="23"/>
      <c r="F404" s="23"/>
      <c r="G404" s="23"/>
      <c r="H404" s="23"/>
    </row>
    <row r="405" spans="2:8" x14ac:dyDescent="0.25">
      <c r="B405" s="23"/>
      <c r="C405" s="23"/>
      <c r="D405" s="23"/>
      <c r="E405" s="23"/>
      <c r="F405" s="23"/>
      <c r="G405" s="23"/>
      <c r="H405" s="23"/>
    </row>
    <row r="406" spans="2:8" x14ac:dyDescent="0.25">
      <c r="B406" s="23"/>
      <c r="C406" s="23"/>
      <c r="D406" s="23"/>
      <c r="E406" s="23"/>
      <c r="F406" s="23"/>
      <c r="G406" s="23"/>
      <c r="H406" s="23"/>
    </row>
    <row r="407" spans="2:8" x14ac:dyDescent="0.25">
      <c r="B407" s="23"/>
      <c r="C407" s="23"/>
      <c r="D407" s="23"/>
      <c r="E407" s="23"/>
      <c r="F407" s="23"/>
      <c r="G407" s="23"/>
      <c r="H407" s="23"/>
    </row>
    <row r="408" spans="2:8" x14ac:dyDescent="0.25">
      <c r="B408" s="23"/>
      <c r="C408" s="23"/>
      <c r="D408" s="23"/>
      <c r="E408" s="23"/>
      <c r="F408" s="23"/>
      <c r="G408" s="23"/>
      <c r="H408" s="23"/>
    </row>
    <row r="409" spans="2:8" x14ac:dyDescent="0.25">
      <c r="B409" s="23"/>
      <c r="C409" s="23"/>
      <c r="D409" s="23"/>
      <c r="E409" s="23"/>
      <c r="F409" s="23"/>
      <c r="G409" s="23"/>
      <c r="H409" s="23"/>
    </row>
    <row r="410" spans="2:8" x14ac:dyDescent="0.25">
      <c r="B410" s="23"/>
      <c r="C410" s="23"/>
      <c r="D410" s="23"/>
      <c r="E410" s="23"/>
      <c r="F410" s="23"/>
      <c r="G410" s="23"/>
      <c r="H410" s="23"/>
    </row>
    <row r="411" spans="2:8" x14ac:dyDescent="0.25">
      <c r="B411" s="23"/>
      <c r="C411" s="23"/>
      <c r="D411" s="23"/>
      <c r="E411" s="23"/>
      <c r="F411" s="23"/>
      <c r="G411" s="23"/>
      <c r="H411" s="23"/>
    </row>
    <row r="412" spans="2:8" x14ac:dyDescent="0.25">
      <c r="B412" s="23"/>
      <c r="C412" s="23"/>
      <c r="D412" s="23"/>
      <c r="E412" s="23"/>
      <c r="F412" s="23"/>
      <c r="G412" s="23"/>
      <c r="H412" s="23"/>
    </row>
    <row r="413" spans="2:8" x14ac:dyDescent="0.25">
      <c r="B413" s="23"/>
      <c r="C413" s="23"/>
      <c r="D413" s="23"/>
      <c r="E413" s="23"/>
      <c r="F413" s="23"/>
      <c r="G413" s="23"/>
      <c r="H413" s="23"/>
    </row>
    <row r="414" spans="2:8" x14ac:dyDescent="0.25">
      <c r="B414" s="23"/>
      <c r="C414" s="23"/>
      <c r="D414" s="23"/>
      <c r="E414" s="23"/>
      <c r="F414" s="23"/>
      <c r="G414" s="23"/>
      <c r="H414" s="23"/>
    </row>
    <row r="415" spans="2:8" x14ac:dyDescent="0.25">
      <c r="B415" s="23"/>
      <c r="C415" s="23"/>
      <c r="D415" s="23"/>
      <c r="E415" s="23"/>
      <c r="F415" s="23"/>
      <c r="G415" s="23"/>
      <c r="H415" s="23"/>
    </row>
    <row r="416" spans="2:8" x14ac:dyDescent="0.25">
      <c r="B416" s="23"/>
      <c r="C416" s="23"/>
      <c r="D416" s="23"/>
      <c r="E416" s="23"/>
      <c r="F416" s="23"/>
      <c r="G416" s="23"/>
      <c r="H416" s="23"/>
    </row>
    <row r="417" spans="2:8" x14ac:dyDescent="0.25">
      <c r="B417" s="23"/>
      <c r="C417" s="23"/>
      <c r="D417" s="23"/>
      <c r="E417" s="23"/>
      <c r="F417" s="23"/>
      <c r="G417" s="23"/>
      <c r="H417" s="23"/>
    </row>
    <row r="418" spans="2:8" x14ac:dyDescent="0.25">
      <c r="B418" s="23"/>
      <c r="C418" s="23"/>
      <c r="D418" s="23"/>
      <c r="E418" s="23"/>
      <c r="F418" s="23"/>
      <c r="G418" s="23"/>
      <c r="H418" s="23"/>
    </row>
    <row r="419" spans="2:8" x14ac:dyDescent="0.25">
      <c r="B419" s="23"/>
      <c r="C419" s="23"/>
      <c r="D419" s="23"/>
      <c r="E419" s="23"/>
      <c r="F419" s="23"/>
      <c r="G419" s="23"/>
      <c r="H419" s="23"/>
    </row>
    <row r="420" spans="2:8" x14ac:dyDescent="0.25">
      <c r="B420" s="23"/>
      <c r="C420" s="23"/>
      <c r="D420" s="23"/>
      <c r="E420" s="23"/>
      <c r="F420" s="23"/>
      <c r="G420" s="23"/>
      <c r="H420" s="23"/>
    </row>
    <row r="421" spans="2:8" x14ac:dyDescent="0.25">
      <c r="B421" s="23"/>
      <c r="C421" s="23"/>
      <c r="D421" s="23"/>
      <c r="E421" s="23"/>
      <c r="F421" s="23"/>
      <c r="G421" s="23"/>
      <c r="H421" s="23"/>
    </row>
    <row r="422" spans="2:8" x14ac:dyDescent="0.25">
      <c r="B422" s="23"/>
      <c r="C422" s="23"/>
      <c r="D422" s="23"/>
      <c r="E422" s="23"/>
      <c r="F422" s="23"/>
      <c r="G422" s="23"/>
      <c r="H422" s="23"/>
    </row>
    <row r="423" spans="2:8" x14ac:dyDescent="0.25">
      <c r="B423" s="23"/>
      <c r="C423" s="23"/>
      <c r="D423" s="23"/>
      <c r="E423" s="23"/>
      <c r="F423" s="23"/>
      <c r="G423" s="23"/>
      <c r="H423" s="23"/>
    </row>
    <row r="424" spans="2:8" x14ac:dyDescent="0.25">
      <c r="B424" s="23"/>
      <c r="C424" s="23"/>
      <c r="D424" s="23"/>
      <c r="E424" s="23"/>
      <c r="F424" s="23"/>
      <c r="G424" s="23"/>
      <c r="H424" s="23"/>
    </row>
    <row r="425" spans="2:8" x14ac:dyDescent="0.25">
      <c r="B425" s="23"/>
      <c r="C425" s="23"/>
      <c r="D425" s="23"/>
      <c r="E425" s="23"/>
      <c r="F425" s="23"/>
      <c r="G425" s="23"/>
      <c r="H425" s="23"/>
    </row>
    <row r="426" spans="2:8" x14ac:dyDescent="0.25">
      <c r="B426" s="23"/>
      <c r="C426" s="23"/>
      <c r="D426" s="23"/>
      <c r="E426" s="23"/>
      <c r="F426" s="23"/>
      <c r="G426" s="23"/>
      <c r="H426" s="23"/>
    </row>
    <row r="427" spans="2:8" x14ac:dyDescent="0.25">
      <c r="B427" s="23"/>
      <c r="C427" s="23"/>
      <c r="D427" s="23"/>
      <c r="E427" s="23"/>
      <c r="F427" s="23"/>
      <c r="G427" s="23"/>
      <c r="H427" s="23"/>
    </row>
    <row r="428" spans="2:8" x14ac:dyDescent="0.25">
      <c r="B428" s="23"/>
      <c r="C428" s="23"/>
      <c r="D428" s="23"/>
      <c r="E428" s="23"/>
      <c r="F428" s="23"/>
      <c r="G428" s="23"/>
      <c r="H428" s="23"/>
    </row>
    <row r="429" spans="2:8" x14ac:dyDescent="0.25">
      <c r="B429" s="23"/>
      <c r="C429" s="23"/>
      <c r="D429" s="23"/>
      <c r="E429" s="23"/>
      <c r="F429" s="23"/>
      <c r="G429" s="23"/>
      <c r="H429" s="23"/>
    </row>
    <row r="430" spans="2:8" x14ac:dyDescent="0.25">
      <c r="B430" s="23"/>
      <c r="C430" s="23"/>
      <c r="D430" s="23"/>
      <c r="E430" s="23"/>
      <c r="F430" s="23"/>
      <c r="G430" s="23"/>
      <c r="H430" s="23"/>
    </row>
    <row r="431" spans="2:8" x14ac:dyDescent="0.25">
      <c r="B431" s="23"/>
      <c r="C431" s="23"/>
      <c r="D431" s="23"/>
      <c r="E431" s="23"/>
      <c r="F431" s="23"/>
      <c r="G431" s="23"/>
      <c r="H431" s="23"/>
    </row>
    <row r="432" spans="2:8" x14ac:dyDescent="0.25">
      <c r="B432" s="23"/>
      <c r="C432" s="23"/>
      <c r="D432" s="23"/>
      <c r="E432" s="23"/>
      <c r="F432" s="23"/>
      <c r="G432" s="23"/>
      <c r="H432" s="23"/>
    </row>
    <row r="433" spans="2:8" x14ac:dyDescent="0.25">
      <c r="B433" s="23"/>
      <c r="C433" s="23"/>
      <c r="D433" s="23"/>
      <c r="E433" s="23"/>
      <c r="F433" s="23"/>
      <c r="G433" s="23"/>
      <c r="H433" s="23"/>
    </row>
    <row r="434" spans="2:8" x14ac:dyDescent="0.25">
      <c r="B434" s="23"/>
      <c r="C434" s="23"/>
      <c r="D434" s="23"/>
      <c r="E434" s="23"/>
      <c r="F434" s="23"/>
      <c r="G434" s="23"/>
      <c r="H434" s="23"/>
    </row>
    <row r="435" spans="2:8" x14ac:dyDescent="0.25">
      <c r="B435" s="23"/>
      <c r="C435" s="23"/>
      <c r="D435" s="23"/>
      <c r="E435" s="23"/>
      <c r="F435" s="23"/>
      <c r="G435" s="23"/>
      <c r="H435" s="23"/>
    </row>
    <row r="436" spans="2:8" x14ac:dyDescent="0.25">
      <c r="B436" s="23"/>
      <c r="C436" s="23"/>
      <c r="D436" s="23"/>
      <c r="E436" s="23"/>
      <c r="F436" s="23"/>
      <c r="G436" s="23"/>
      <c r="H436" s="23"/>
    </row>
    <row r="437" spans="2:8" x14ac:dyDescent="0.25">
      <c r="B437" s="23"/>
      <c r="C437" s="23"/>
      <c r="D437" s="23"/>
      <c r="E437" s="23"/>
      <c r="F437" s="23"/>
      <c r="G437" s="23"/>
      <c r="H437" s="23"/>
    </row>
    <row r="438" spans="2:8" x14ac:dyDescent="0.25">
      <c r="B438" s="23"/>
      <c r="C438" s="23"/>
      <c r="D438" s="23"/>
      <c r="E438" s="23"/>
      <c r="F438" s="23"/>
      <c r="G438" s="23"/>
      <c r="H438" s="23"/>
    </row>
    <row r="439" spans="2:8" x14ac:dyDescent="0.25">
      <c r="B439" s="23"/>
      <c r="C439" s="23"/>
      <c r="D439" s="23"/>
      <c r="E439" s="23"/>
      <c r="F439" s="23"/>
      <c r="G439" s="23"/>
      <c r="H439" s="23"/>
    </row>
    <row r="440" spans="2:8" x14ac:dyDescent="0.25">
      <c r="B440" s="23"/>
      <c r="C440" s="23"/>
      <c r="D440" s="23"/>
      <c r="E440" s="23"/>
      <c r="F440" s="23"/>
      <c r="G440" s="23"/>
      <c r="H440" s="23"/>
    </row>
    <row r="441" spans="2:8" x14ac:dyDescent="0.25">
      <c r="B441" s="23"/>
      <c r="C441" s="23"/>
      <c r="D441" s="23"/>
      <c r="E441" s="23"/>
      <c r="F441" s="23"/>
      <c r="G441" s="23"/>
      <c r="H441" s="23"/>
    </row>
    <row r="442" spans="2:8" x14ac:dyDescent="0.25">
      <c r="B442" s="23"/>
      <c r="C442" s="23"/>
      <c r="D442" s="23"/>
      <c r="E442" s="23"/>
      <c r="F442" s="23"/>
      <c r="G442" s="23"/>
      <c r="H442" s="23"/>
    </row>
    <row r="443" spans="2:8" x14ac:dyDescent="0.25">
      <c r="B443" s="23"/>
      <c r="C443" s="23"/>
      <c r="D443" s="23"/>
      <c r="E443" s="23"/>
      <c r="F443" s="23"/>
      <c r="G443" s="23"/>
      <c r="H443" s="23"/>
    </row>
    <row r="444" spans="2:8" x14ac:dyDescent="0.25">
      <c r="B444" s="23"/>
      <c r="C444" s="23"/>
      <c r="D444" s="23"/>
      <c r="E444" s="23"/>
      <c r="F444" s="23"/>
      <c r="G444" s="23"/>
      <c r="H444" s="23"/>
    </row>
    <row r="445" spans="2:8" x14ac:dyDescent="0.25">
      <c r="B445" s="23"/>
      <c r="C445" s="23"/>
      <c r="D445" s="23"/>
      <c r="E445" s="23"/>
      <c r="F445" s="23"/>
      <c r="G445" s="23"/>
      <c r="H445" s="23"/>
    </row>
    <row r="446" spans="2:8" x14ac:dyDescent="0.25">
      <c r="B446" s="23"/>
      <c r="C446" s="23"/>
      <c r="D446" s="23"/>
      <c r="E446" s="23"/>
      <c r="F446" s="23"/>
      <c r="G446" s="23"/>
      <c r="H446" s="23"/>
    </row>
    <row r="447" spans="2:8" x14ac:dyDescent="0.25">
      <c r="B447" s="23"/>
      <c r="C447" s="23"/>
      <c r="D447" s="23"/>
      <c r="E447" s="23"/>
      <c r="F447" s="23"/>
      <c r="G447" s="23"/>
      <c r="H447" s="23"/>
    </row>
    <row r="448" spans="2:8" x14ac:dyDescent="0.25">
      <c r="B448" s="23"/>
      <c r="C448" s="23"/>
      <c r="D448" s="23"/>
      <c r="E448" s="23"/>
      <c r="F448" s="23"/>
      <c r="G448" s="23"/>
      <c r="H448" s="23"/>
    </row>
    <row r="449" spans="2:8" x14ac:dyDescent="0.25">
      <c r="B449" s="23"/>
      <c r="C449" s="23"/>
      <c r="D449" s="23"/>
      <c r="E449" s="23"/>
      <c r="F449" s="23"/>
      <c r="G449" s="23"/>
      <c r="H449" s="23"/>
    </row>
    <row r="450" spans="2:8" x14ac:dyDescent="0.25">
      <c r="B450" s="23"/>
      <c r="C450" s="23"/>
      <c r="D450" s="23"/>
      <c r="E450" s="23"/>
      <c r="F450" s="23"/>
      <c r="G450" s="23"/>
      <c r="H450" s="23"/>
    </row>
    <row r="451" spans="2:8" x14ac:dyDescent="0.25">
      <c r="B451" s="23"/>
      <c r="C451" s="23"/>
      <c r="D451" s="23"/>
      <c r="E451" s="23"/>
      <c r="F451" s="23"/>
      <c r="G451" s="23"/>
      <c r="H451" s="23"/>
    </row>
    <row r="452" spans="2:8" x14ac:dyDescent="0.25">
      <c r="B452" s="23"/>
      <c r="C452" s="23"/>
      <c r="D452" s="23"/>
      <c r="E452" s="23"/>
      <c r="F452" s="23"/>
      <c r="G452" s="23"/>
      <c r="H452" s="23"/>
    </row>
    <row r="453" spans="2:8" x14ac:dyDescent="0.25">
      <c r="B453" s="23"/>
      <c r="C453" s="23"/>
      <c r="D453" s="23"/>
      <c r="E453" s="23"/>
      <c r="F453" s="23"/>
      <c r="G453" s="23"/>
      <c r="H453" s="23"/>
    </row>
    <row r="454" spans="2:8" x14ac:dyDescent="0.25">
      <c r="B454" s="23"/>
      <c r="C454" s="23"/>
      <c r="D454" s="23"/>
      <c r="E454" s="23"/>
      <c r="F454" s="23"/>
      <c r="G454" s="23"/>
      <c r="H454" s="23"/>
    </row>
    <row r="455" spans="2:8" x14ac:dyDescent="0.25">
      <c r="B455" s="23"/>
      <c r="C455" s="23"/>
      <c r="D455" s="23"/>
      <c r="E455" s="23"/>
      <c r="F455" s="23"/>
      <c r="G455" s="23"/>
      <c r="H455" s="23"/>
    </row>
    <row r="456" spans="2:8" x14ac:dyDescent="0.25">
      <c r="B456" s="23"/>
      <c r="C456" s="23"/>
      <c r="D456" s="23"/>
      <c r="E456" s="23"/>
      <c r="F456" s="23"/>
      <c r="G456" s="23"/>
      <c r="H456" s="23"/>
    </row>
    <row r="457" spans="2:8" x14ac:dyDescent="0.25">
      <c r="B457" s="23"/>
      <c r="C457" s="23"/>
      <c r="D457" s="23"/>
      <c r="E457" s="23"/>
      <c r="F457" s="23"/>
      <c r="G457" s="23"/>
      <c r="H457" s="23"/>
    </row>
    <row r="458" spans="2:8" x14ac:dyDescent="0.25">
      <c r="B458" s="23"/>
      <c r="C458" s="23"/>
      <c r="D458" s="23"/>
      <c r="E458" s="23"/>
      <c r="F458" s="23"/>
      <c r="G458" s="23"/>
      <c r="H458" s="23"/>
    </row>
    <row r="459" spans="2:8" x14ac:dyDescent="0.25">
      <c r="B459" s="23"/>
      <c r="C459" s="23"/>
      <c r="D459" s="23"/>
      <c r="E459" s="23"/>
      <c r="F459" s="23"/>
      <c r="G459" s="23"/>
      <c r="H459" s="23"/>
    </row>
    <row r="460" spans="2:8" x14ac:dyDescent="0.25">
      <c r="B460" s="23"/>
      <c r="C460" s="23"/>
      <c r="D460" s="23"/>
      <c r="E460" s="23"/>
      <c r="F460" s="23"/>
      <c r="G460" s="23"/>
      <c r="H460" s="23"/>
    </row>
    <row r="461" spans="2:8" x14ac:dyDescent="0.25">
      <c r="B461" s="23"/>
    </row>
  </sheetData>
  <mergeCells count="105">
    <mergeCell ref="B298:G298"/>
    <mergeCell ref="B304:G304"/>
    <mergeCell ref="B86:G86"/>
    <mergeCell ref="B90:G90"/>
    <mergeCell ref="B94:G94"/>
    <mergeCell ref="B98:G98"/>
    <mergeCell ref="B220:G220"/>
    <mergeCell ref="B224:G224"/>
    <mergeCell ref="B228:G228"/>
    <mergeCell ref="B232:G232"/>
    <mergeCell ref="B272:G272"/>
    <mergeCell ref="B278:G278"/>
    <mergeCell ref="B236:G236"/>
    <mergeCell ref="B292:G292"/>
    <mergeCell ref="B244:G244"/>
    <mergeCell ref="B252:G252"/>
    <mergeCell ref="B258:G258"/>
    <mergeCell ref="B266:G266"/>
    <mergeCell ref="B284:G284"/>
    <mergeCell ref="B264:G264"/>
    <mergeCell ref="B186:G186"/>
    <mergeCell ref="B194:G194"/>
    <mergeCell ref="B200:G200"/>
    <mergeCell ref="B206:G206"/>
    <mergeCell ref="B58:G58"/>
    <mergeCell ref="B64:G64"/>
    <mergeCell ref="B70:G70"/>
    <mergeCell ref="B62:G62"/>
    <mergeCell ref="B68:G68"/>
    <mergeCell ref="B118:G118"/>
    <mergeCell ref="B124:G124"/>
    <mergeCell ref="B80:G80"/>
    <mergeCell ref="B114:G114"/>
    <mergeCell ref="B116:G116"/>
    <mergeCell ref="B108:G108"/>
    <mergeCell ref="B102:G102"/>
    <mergeCell ref="B74:G74"/>
    <mergeCell ref="B76:G76"/>
    <mergeCell ref="B82:G82"/>
    <mergeCell ref="B104:G104"/>
    <mergeCell ref="B110:G110"/>
    <mergeCell ref="B1:G1"/>
    <mergeCell ref="B40:G40"/>
    <mergeCell ref="B56:G56"/>
    <mergeCell ref="B50:G50"/>
    <mergeCell ref="B10:D10"/>
    <mergeCell ref="E10:G10"/>
    <mergeCell ref="B20:G20"/>
    <mergeCell ref="B3:G3"/>
    <mergeCell ref="B12:G12"/>
    <mergeCell ref="B5:G5"/>
    <mergeCell ref="B14:G14"/>
    <mergeCell ref="B38:G38"/>
    <mergeCell ref="B44:G44"/>
    <mergeCell ref="B22:G22"/>
    <mergeCell ref="B26:G26"/>
    <mergeCell ref="B32:G32"/>
    <mergeCell ref="B28:G28"/>
    <mergeCell ref="B34:G34"/>
    <mergeCell ref="B18:G18"/>
    <mergeCell ref="B46:G46"/>
    <mergeCell ref="B52:G52"/>
    <mergeCell ref="B184:G184"/>
    <mergeCell ref="B148:G148"/>
    <mergeCell ref="B154:G154"/>
    <mergeCell ref="B142:G142"/>
    <mergeCell ref="B212:G212"/>
    <mergeCell ref="B218:G218"/>
    <mergeCell ref="B262:G262"/>
    <mergeCell ref="B286:G286"/>
    <mergeCell ref="B130:G130"/>
    <mergeCell ref="B136:G136"/>
    <mergeCell ref="B146:G146"/>
    <mergeCell ref="B122:G122"/>
    <mergeCell ref="B134:G134"/>
    <mergeCell ref="B140:G140"/>
    <mergeCell ref="B128:G128"/>
    <mergeCell ref="B162:G162"/>
    <mergeCell ref="B168:G168"/>
    <mergeCell ref="B174:G174"/>
    <mergeCell ref="B180:G180"/>
    <mergeCell ref="B308:G308"/>
    <mergeCell ref="B242:G242"/>
    <mergeCell ref="B248:G248"/>
    <mergeCell ref="B152:G152"/>
    <mergeCell ref="B158:G158"/>
    <mergeCell ref="B160:G160"/>
    <mergeCell ref="B166:G166"/>
    <mergeCell ref="B302:G302"/>
    <mergeCell ref="B276:G276"/>
    <mergeCell ref="B290:G290"/>
    <mergeCell ref="B172:G172"/>
    <mergeCell ref="B178:G178"/>
    <mergeCell ref="B270:G270"/>
    <mergeCell ref="B190:G190"/>
    <mergeCell ref="B192:G192"/>
    <mergeCell ref="B240:G240"/>
    <mergeCell ref="B250:G250"/>
    <mergeCell ref="B256:G256"/>
    <mergeCell ref="B210:G210"/>
    <mergeCell ref="B198:G198"/>
    <mergeCell ref="B204:G204"/>
    <mergeCell ref="B296:G296"/>
    <mergeCell ref="B282:G282"/>
    <mergeCell ref="B216:G216"/>
  </mergeCells>
  <phoneticPr fontId="0" type="noConversion"/>
  <printOptions horizontalCentered="1"/>
  <pageMargins left="0.98425196850393704" right="0.78740157480314965" top="1.38" bottom="0.71" header="0.39370078740157483" footer="0.39370078740157483"/>
  <pageSetup paperSize="9" scale="80" orientation="portrait" horizontalDpi="4294967295" verticalDpi="196" r:id="rId1"/>
  <headerFooter alignWithMargins="0">
    <oddHeader>&amp;L&amp;G</oddHeader>
  </headerFooter>
  <rowBreaks count="7" manualBreakCount="7">
    <brk id="44" max="6" man="1"/>
    <brk id="84" max="6" man="1"/>
    <brk id="129" max="6" man="1"/>
    <brk id="172" max="6" man="1"/>
    <brk id="210" max="6" man="1"/>
    <brk id="249" max="6" man="1"/>
    <brk id="285" max="6" man="1"/>
  </rowBreaks>
  <colBreaks count="1" manualBreakCount="1">
    <brk id="7"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4"/>
  <sheetViews>
    <sheetView showGridLines="0" view="pageBreakPreview" topLeftCell="A104" zoomScaleNormal="75" zoomScaleSheetLayoutView="100" workbookViewId="0">
      <selection activeCell="G115" sqref="G115"/>
    </sheetView>
  </sheetViews>
  <sheetFormatPr baseColWidth="10" defaultRowHeight="13.2" x14ac:dyDescent="0.25"/>
  <cols>
    <col min="1" max="1" width="6.44140625" customWidth="1"/>
    <col min="2" max="2" width="25.5546875" customWidth="1"/>
  </cols>
  <sheetData>
    <row r="1" spans="1:8" ht="21" customHeight="1" thickBot="1" x14ac:dyDescent="0.3">
      <c r="A1" s="96" t="s">
        <v>165</v>
      </c>
      <c r="B1" s="532" t="s">
        <v>166</v>
      </c>
      <c r="C1" s="532"/>
      <c r="D1" s="532"/>
      <c r="E1" s="532"/>
      <c r="F1" s="532"/>
      <c r="G1" s="533"/>
      <c r="H1" s="27"/>
    </row>
    <row r="2" spans="1:8" ht="13.8" thickBot="1" x14ac:dyDescent="0.3">
      <c r="A2" s="43"/>
      <c r="B2" s="23"/>
      <c r="C2" s="23"/>
      <c r="D2" s="23"/>
      <c r="E2" s="23"/>
      <c r="F2" s="23"/>
      <c r="G2" s="23"/>
    </row>
    <row r="3" spans="1:8" s="217" customFormat="1" ht="17.100000000000001" customHeight="1" thickBot="1" x14ac:dyDescent="0.3">
      <c r="A3" s="309" t="s">
        <v>179</v>
      </c>
      <c r="B3" s="484" t="s">
        <v>222</v>
      </c>
      <c r="C3" s="484"/>
      <c r="D3" s="484"/>
      <c r="E3" s="484"/>
      <c r="F3" s="484"/>
      <c r="G3" s="485"/>
    </row>
    <row r="4" spans="1:8" s="225" customFormat="1" ht="15" customHeight="1" x14ac:dyDescent="0.25">
      <c r="A4" s="83"/>
      <c r="B4" s="86"/>
      <c r="C4" s="83"/>
      <c r="D4" s="83"/>
      <c r="E4" s="83"/>
      <c r="F4" s="92"/>
      <c r="G4" s="92"/>
    </row>
    <row r="5" spans="1:8" s="225" customFormat="1" ht="30" customHeight="1" x14ac:dyDescent="0.25">
      <c r="A5" s="90">
        <v>68</v>
      </c>
      <c r="B5" s="417" t="s">
        <v>367</v>
      </c>
      <c r="C5" s="417"/>
      <c r="D5" s="417"/>
      <c r="E5" s="417"/>
      <c r="F5" s="417"/>
      <c r="G5" s="417"/>
    </row>
    <row r="6" spans="1:8" s="225" customFormat="1" ht="15" customHeight="1" x14ac:dyDescent="0.25">
      <c r="A6" s="90"/>
      <c r="B6" s="86"/>
      <c r="C6" s="83" t="s">
        <v>67</v>
      </c>
      <c r="D6" s="83"/>
      <c r="E6" s="83" t="s">
        <v>68</v>
      </c>
      <c r="F6" s="92"/>
      <c r="G6" s="92"/>
    </row>
    <row r="7" spans="1:8" s="225" customFormat="1" ht="15" customHeight="1" x14ac:dyDescent="0.25">
      <c r="A7" s="90"/>
      <c r="B7" s="86"/>
      <c r="C7" s="246" t="str">
        <f>""</f>
        <v/>
      </c>
      <c r="D7" s="83"/>
      <c r="E7" s="246" t="str">
        <f>""</f>
        <v/>
      </c>
      <c r="F7" s="92"/>
      <c r="G7" s="92"/>
    </row>
    <row r="8" spans="1:8" s="225" customFormat="1" ht="15" customHeight="1" x14ac:dyDescent="0.25">
      <c r="A8" s="90"/>
      <c r="B8" s="86"/>
      <c r="C8" s="83"/>
      <c r="D8" s="83"/>
      <c r="E8" s="83"/>
      <c r="F8" s="92"/>
      <c r="G8" s="92"/>
    </row>
    <row r="9" spans="1:8" s="225" customFormat="1" ht="15" customHeight="1" x14ac:dyDescent="0.25">
      <c r="A9" s="90"/>
      <c r="B9" s="481" t="str">
        <f>""</f>
        <v/>
      </c>
      <c r="C9" s="482"/>
      <c r="D9" s="482"/>
      <c r="E9" s="482"/>
      <c r="F9" s="482"/>
      <c r="G9" s="483"/>
    </row>
    <row r="10" spans="1:8" s="225" customFormat="1" ht="15" customHeight="1" x14ac:dyDescent="0.25">
      <c r="A10" s="90"/>
      <c r="B10" s="94"/>
      <c r="C10" s="94"/>
      <c r="D10" s="94"/>
      <c r="E10" s="94"/>
      <c r="F10" s="94"/>
      <c r="G10" s="94"/>
    </row>
    <row r="11" spans="1:8" s="225" customFormat="1" ht="15" customHeight="1" x14ac:dyDescent="0.25">
      <c r="A11" s="90">
        <v>69</v>
      </c>
      <c r="B11" s="417" t="s">
        <v>368</v>
      </c>
      <c r="C11" s="417"/>
      <c r="D11" s="417"/>
      <c r="E11" s="417"/>
      <c r="F11" s="417"/>
      <c r="G11" s="417"/>
    </row>
    <row r="12" spans="1:8" s="225" customFormat="1" ht="15" customHeight="1" x14ac:dyDescent="0.25">
      <c r="A12" s="90"/>
      <c r="B12" s="86"/>
      <c r="C12" s="83" t="s">
        <v>67</v>
      </c>
      <c r="D12" s="83"/>
      <c r="E12" s="83" t="s">
        <v>68</v>
      </c>
      <c r="F12" s="92"/>
      <c r="G12" s="92"/>
    </row>
    <row r="13" spans="1:8" s="225" customFormat="1" ht="15" customHeight="1" x14ac:dyDescent="0.25">
      <c r="A13" s="90"/>
      <c r="B13" s="86"/>
      <c r="C13" s="246" t="str">
        <f>""</f>
        <v/>
      </c>
      <c r="D13" s="83"/>
      <c r="E13" s="246" t="str">
        <f>""</f>
        <v/>
      </c>
      <c r="F13" s="92"/>
      <c r="G13" s="92"/>
    </row>
    <row r="14" spans="1:8" s="225" customFormat="1" ht="15" customHeight="1" x14ac:dyDescent="0.25">
      <c r="A14" s="90"/>
      <c r="B14" s="85"/>
      <c r="C14" s="85"/>
      <c r="D14" s="85"/>
      <c r="E14" s="85"/>
      <c r="F14" s="85"/>
      <c r="G14" s="85"/>
    </row>
    <row r="15" spans="1:8" s="225" customFormat="1" ht="15" customHeight="1" x14ac:dyDescent="0.25">
      <c r="A15" s="90"/>
      <c r="B15" s="481" t="str">
        <f>""</f>
        <v/>
      </c>
      <c r="C15" s="482"/>
      <c r="D15" s="482"/>
      <c r="E15" s="482"/>
      <c r="F15" s="482"/>
      <c r="G15" s="483"/>
    </row>
    <row r="16" spans="1:8" s="225" customFormat="1" ht="15" customHeight="1" x14ac:dyDescent="0.25">
      <c r="A16" s="90"/>
      <c r="B16" s="85"/>
      <c r="C16" s="85"/>
      <c r="D16" s="85"/>
      <c r="E16" s="85"/>
      <c r="F16" s="85"/>
      <c r="G16" s="85"/>
    </row>
    <row r="17" spans="1:7" s="225" customFormat="1" ht="30" customHeight="1" x14ac:dyDescent="0.25">
      <c r="A17" s="90">
        <v>70</v>
      </c>
      <c r="B17" s="417" t="s">
        <v>369</v>
      </c>
      <c r="C17" s="417"/>
      <c r="D17" s="417"/>
      <c r="E17" s="417"/>
      <c r="F17" s="417"/>
      <c r="G17" s="417"/>
    </row>
    <row r="18" spans="1:7" s="225" customFormat="1" ht="15" customHeight="1" x14ac:dyDescent="0.25">
      <c r="A18" s="90"/>
      <c r="B18" s="86"/>
      <c r="C18" s="83" t="s">
        <v>67</v>
      </c>
      <c r="D18" s="83"/>
      <c r="E18" s="83" t="s">
        <v>68</v>
      </c>
      <c r="F18" s="92"/>
      <c r="G18" s="92"/>
    </row>
    <row r="19" spans="1:7" s="225" customFormat="1" ht="15" customHeight="1" x14ac:dyDescent="0.25">
      <c r="A19" s="90"/>
      <c r="B19" s="86"/>
      <c r="C19" s="246" t="str">
        <f>""</f>
        <v/>
      </c>
      <c r="D19" s="83"/>
      <c r="E19" s="246" t="str">
        <f>""</f>
        <v/>
      </c>
      <c r="F19" s="92"/>
      <c r="G19" s="92"/>
    </row>
    <row r="20" spans="1:7" s="225" customFormat="1" ht="15" customHeight="1" x14ac:dyDescent="0.25">
      <c r="A20" s="90"/>
      <c r="B20" s="85"/>
      <c r="C20" s="85"/>
      <c r="D20" s="85"/>
      <c r="E20" s="85"/>
      <c r="F20" s="85"/>
      <c r="G20" s="85"/>
    </row>
    <row r="21" spans="1:7" s="225" customFormat="1" ht="15" customHeight="1" x14ac:dyDescent="0.25">
      <c r="A21" s="90"/>
      <c r="B21" s="481" t="str">
        <f>""</f>
        <v/>
      </c>
      <c r="C21" s="482"/>
      <c r="D21" s="482"/>
      <c r="E21" s="482"/>
      <c r="F21" s="482"/>
      <c r="G21" s="483"/>
    </row>
    <row r="22" spans="1:7" s="225" customFormat="1" ht="15" customHeight="1" x14ac:dyDescent="0.25">
      <c r="A22" s="90"/>
      <c r="B22" s="85"/>
      <c r="C22" s="85"/>
      <c r="D22" s="85"/>
      <c r="E22" s="85"/>
      <c r="F22" s="85"/>
      <c r="G22" s="85"/>
    </row>
    <row r="23" spans="1:7" s="225" customFormat="1" ht="15" customHeight="1" x14ac:dyDescent="0.25">
      <c r="A23" s="90">
        <v>71</v>
      </c>
      <c r="B23" s="417" t="s">
        <v>370</v>
      </c>
      <c r="C23" s="417"/>
      <c r="D23" s="417"/>
      <c r="E23" s="417"/>
      <c r="F23" s="417"/>
      <c r="G23" s="417"/>
    </row>
    <row r="24" spans="1:7" s="225" customFormat="1" ht="15" customHeight="1" x14ac:dyDescent="0.25">
      <c r="A24" s="90"/>
      <c r="B24" s="86"/>
      <c r="C24" s="83" t="s">
        <v>67</v>
      </c>
      <c r="D24" s="83"/>
      <c r="E24" s="83" t="s">
        <v>68</v>
      </c>
      <c r="F24" s="92"/>
      <c r="G24" s="92"/>
    </row>
    <row r="25" spans="1:7" s="225" customFormat="1" ht="15" customHeight="1" x14ac:dyDescent="0.25">
      <c r="A25" s="90"/>
      <c r="B25" s="86"/>
      <c r="C25" s="246" t="str">
        <f>""</f>
        <v/>
      </c>
      <c r="D25" s="83"/>
      <c r="E25" s="246" t="str">
        <f>""</f>
        <v/>
      </c>
      <c r="F25" s="92"/>
      <c r="G25" s="92"/>
    </row>
    <row r="26" spans="1:7" s="225" customFormat="1" ht="15" customHeight="1" x14ac:dyDescent="0.25">
      <c r="A26" s="90"/>
      <c r="B26" s="85"/>
      <c r="C26" s="85"/>
      <c r="D26" s="85"/>
      <c r="E26" s="85"/>
      <c r="F26" s="85"/>
      <c r="G26" s="85"/>
    </row>
    <row r="27" spans="1:7" s="225" customFormat="1" ht="15" customHeight="1" x14ac:dyDescent="0.25">
      <c r="A27" s="90"/>
      <c r="B27" s="481" t="str">
        <f>""</f>
        <v/>
      </c>
      <c r="C27" s="482"/>
      <c r="D27" s="482"/>
      <c r="E27" s="482"/>
      <c r="F27" s="482"/>
      <c r="G27" s="483"/>
    </row>
    <row r="28" spans="1:7" s="225" customFormat="1" ht="15" customHeight="1" x14ac:dyDescent="0.25">
      <c r="A28" s="90"/>
      <c r="B28" s="94"/>
      <c r="C28" s="94"/>
      <c r="D28" s="94"/>
      <c r="E28" s="94"/>
      <c r="F28" s="94"/>
      <c r="G28" s="94"/>
    </row>
    <row r="29" spans="1:7" ht="15" customHeight="1" x14ac:dyDescent="0.25">
      <c r="A29" s="90">
        <v>72</v>
      </c>
      <c r="B29" s="486" t="s">
        <v>442</v>
      </c>
      <c r="C29" s="486"/>
      <c r="D29" s="486"/>
      <c r="E29" s="486"/>
      <c r="F29" s="486"/>
      <c r="G29" s="486"/>
    </row>
    <row r="30" spans="1:7" ht="13.8" x14ac:dyDescent="0.25">
      <c r="A30" s="90"/>
      <c r="B30" s="86"/>
      <c r="C30" s="83" t="s">
        <v>67</v>
      </c>
      <c r="D30" s="83"/>
      <c r="E30" s="83" t="s">
        <v>68</v>
      </c>
      <c r="F30" s="92"/>
      <c r="G30" s="92"/>
    </row>
    <row r="31" spans="1:7" ht="13.8" x14ac:dyDescent="0.25">
      <c r="A31" s="90"/>
      <c r="B31" s="86"/>
      <c r="C31" s="246" t="str">
        <f>""</f>
        <v/>
      </c>
      <c r="D31" s="83"/>
      <c r="E31" s="246" t="str">
        <f>""</f>
        <v/>
      </c>
      <c r="F31" s="92"/>
      <c r="G31" s="92"/>
    </row>
    <row r="32" spans="1:7" ht="13.8" x14ac:dyDescent="0.25">
      <c r="A32" s="90"/>
      <c r="B32" s="85"/>
      <c r="C32" s="85"/>
      <c r="D32" s="85"/>
      <c r="E32" s="85"/>
      <c r="F32" s="85"/>
      <c r="G32" s="85"/>
    </row>
    <row r="33" spans="1:7" ht="13.8" x14ac:dyDescent="0.25">
      <c r="A33" s="90"/>
      <c r="B33" s="481" t="str">
        <f>""</f>
        <v/>
      </c>
      <c r="C33" s="482"/>
      <c r="D33" s="482"/>
      <c r="E33" s="482"/>
      <c r="F33" s="482"/>
      <c r="G33" s="483"/>
    </row>
    <row r="34" spans="1:7" ht="13.8" x14ac:dyDescent="0.25">
      <c r="A34" s="90"/>
      <c r="B34" s="94"/>
      <c r="C34" s="94"/>
      <c r="D34" s="94"/>
      <c r="E34" s="94"/>
      <c r="F34" s="94"/>
      <c r="G34" s="94"/>
    </row>
    <row r="35" spans="1:7" s="225" customFormat="1" ht="15" customHeight="1" x14ac:dyDescent="0.25">
      <c r="A35" s="90">
        <v>73</v>
      </c>
      <c r="B35" s="417" t="s">
        <v>374</v>
      </c>
      <c r="C35" s="417"/>
      <c r="D35" s="417"/>
      <c r="E35" s="417"/>
      <c r="F35" s="417"/>
      <c r="G35" s="417"/>
    </row>
    <row r="36" spans="1:7" s="225" customFormat="1" ht="15" customHeight="1" x14ac:dyDescent="0.25">
      <c r="A36" s="90"/>
      <c r="B36" s="51"/>
      <c r="C36" s="51"/>
      <c r="D36" s="51"/>
      <c r="E36" s="51"/>
      <c r="F36" s="51"/>
      <c r="G36" s="92"/>
    </row>
    <row r="37" spans="1:7" s="225" customFormat="1" ht="15" customHeight="1" x14ac:dyDescent="0.25">
      <c r="A37" s="90">
        <v>73.099999999999994</v>
      </c>
      <c r="B37" s="552" t="s">
        <v>341</v>
      </c>
      <c r="C37" s="552"/>
      <c r="D37" s="552"/>
      <c r="E37" s="552"/>
      <c r="F37" s="552"/>
      <c r="G37" s="92"/>
    </row>
    <row r="38" spans="1:7" s="225" customFormat="1" ht="15" customHeight="1" x14ac:dyDescent="0.25">
      <c r="A38" s="90"/>
      <c r="B38" s="86"/>
      <c r="C38" s="83" t="s">
        <v>67</v>
      </c>
      <c r="D38" s="83"/>
      <c r="E38" s="83" t="s">
        <v>68</v>
      </c>
      <c r="F38" s="51"/>
      <c r="G38" s="83" t="s">
        <v>106</v>
      </c>
    </row>
    <row r="39" spans="1:7" s="225" customFormat="1" ht="15" customHeight="1" x14ac:dyDescent="0.25">
      <c r="A39" s="90"/>
      <c r="B39" s="86"/>
      <c r="C39" s="246" t="str">
        <f>""</f>
        <v/>
      </c>
      <c r="D39" s="83"/>
      <c r="E39" s="246" t="str">
        <f>""</f>
        <v/>
      </c>
      <c r="F39" s="51"/>
      <c r="G39" s="246" t="str">
        <f>""</f>
        <v/>
      </c>
    </row>
    <row r="40" spans="1:7" s="225" customFormat="1" ht="15" customHeight="1" x14ac:dyDescent="0.25">
      <c r="A40" s="90"/>
      <c r="B40" s="86"/>
      <c r="C40" s="235"/>
      <c r="D40" s="83"/>
      <c r="E40" s="235"/>
      <c r="F40" s="51"/>
      <c r="G40" s="235"/>
    </row>
    <row r="41" spans="1:7" s="225" customFormat="1" ht="15" customHeight="1" x14ac:dyDescent="0.25">
      <c r="A41" s="90">
        <v>73.2</v>
      </c>
      <c r="B41" s="552" t="s">
        <v>342</v>
      </c>
      <c r="C41" s="552"/>
      <c r="D41" s="552"/>
      <c r="E41" s="552"/>
      <c r="F41" s="552"/>
      <c r="G41" s="92"/>
    </row>
    <row r="42" spans="1:7" s="225" customFormat="1" ht="15" customHeight="1" x14ac:dyDescent="0.25">
      <c r="A42" s="90"/>
      <c r="B42" s="86"/>
      <c r="C42" s="83" t="s">
        <v>67</v>
      </c>
      <c r="D42" s="83"/>
      <c r="E42" s="83" t="s">
        <v>68</v>
      </c>
      <c r="F42" s="51"/>
      <c r="G42" s="83" t="s">
        <v>106</v>
      </c>
    </row>
    <row r="43" spans="1:7" s="225" customFormat="1" ht="15" customHeight="1" x14ac:dyDescent="0.25">
      <c r="A43" s="90"/>
      <c r="B43" s="86"/>
      <c r="C43" s="246" t="str">
        <f>""</f>
        <v/>
      </c>
      <c r="D43" s="83"/>
      <c r="E43" s="246" t="str">
        <f>""</f>
        <v/>
      </c>
      <c r="F43" s="51"/>
      <c r="G43" s="246" t="str">
        <f>""</f>
        <v/>
      </c>
    </row>
    <row r="44" spans="1:7" s="225" customFormat="1" ht="15" customHeight="1" x14ac:dyDescent="0.25">
      <c r="A44" s="90"/>
      <c r="B44" s="86"/>
      <c r="C44" s="235"/>
      <c r="D44" s="83"/>
      <c r="E44" s="235"/>
      <c r="F44" s="51"/>
      <c r="G44" s="235"/>
    </row>
    <row r="45" spans="1:7" s="225" customFormat="1" ht="15" customHeight="1" x14ac:dyDescent="0.25">
      <c r="A45" s="90">
        <v>73.3</v>
      </c>
      <c r="B45" s="552" t="s">
        <v>371</v>
      </c>
      <c r="C45" s="552"/>
      <c r="D45" s="552"/>
      <c r="E45" s="552"/>
      <c r="F45" s="552"/>
      <c r="G45" s="92"/>
    </row>
    <row r="46" spans="1:7" s="225" customFormat="1" ht="15" customHeight="1" x14ac:dyDescent="0.25">
      <c r="A46" s="90"/>
      <c r="B46" s="86"/>
      <c r="C46" s="83" t="s">
        <v>67</v>
      </c>
      <c r="D46" s="83"/>
      <c r="E46" s="83" t="s">
        <v>68</v>
      </c>
      <c r="F46" s="51"/>
      <c r="G46" s="83" t="s">
        <v>106</v>
      </c>
    </row>
    <row r="47" spans="1:7" s="225" customFormat="1" ht="15" customHeight="1" x14ac:dyDescent="0.25">
      <c r="A47" s="90"/>
      <c r="B47" s="86"/>
      <c r="C47" s="246" t="str">
        <f>""</f>
        <v/>
      </c>
      <c r="D47" s="83"/>
      <c r="E47" s="246" t="str">
        <f>""</f>
        <v/>
      </c>
      <c r="F47" s="51"/>
      <c r="G47" s="246" t="str">
        <f>""</f>
        <v/>
      </c>
    </row>
    <row r="48" spans="1:7" s="225" customFormat="1" ht="15" customHeight="1" x14ac:dyDescent="0.25">
      <c r="A48" s="90"/>
      <c r="B48" s="86"/>
      <c r="C48" s="235"/>
      <c r="D48" s="83"/>
      <c r="E48" s="235"/>
      <c r="F48" s="51"/>
      <c r="G48" s="235"/>
    </row>
    <row r="49" spans="1:7" s="225" customFormat="1" ht="15" customHeight="1" x14ac:dyDescent="0.25">
      <c r="A49" s="90">
        <v>73.400000000000006</v>
      </c>
      <c r="B49" s="552" t="s">
        <v>343</v>
      </c>
      <c r="C49" s="552"/>
      <c r="D49" s="552"/>
      <c r="E49" s="552"/>
      <c r="F49" s="552"/>
      <c r="G49" s="92"/>
    </row>
    <row r="50" spans="1:7" s="225" customFormat="1" ht="15" customHeight="1" x14ac:dyDescent="0.25">
      <c r="A50" s="90"/>
      <c r="B50" s="86"/>
      <c r="C50" s="83" t="s">
        <v>67</v>
      </c>
      <c r="D50" s="83"/>
      <c r="E50" s="83" t="s">
        <v>68</v>
      </c>
      <c r="F50" s="51"/>
      <c r="G50" s="83" t="s">
        <v>106</v>
      </c>
    </row>
    <row r="51" spans="1:7" s="225" customFormat="1" ht="15" customHeight="1" x14ac:dyDescent="0.25">
      <c r="A51" s="90"/>
      <c r="B51" s="86"/>
      <c r="C51" s="246" t="str">
        <f>""</f>
        <v/>
      </c>
      <c r="D51" s="83"/>
      <c r="E51" s="246" t="str">
        <f>""</f>
        <v/>
      </c>
      <c r="F51" s="92"/>
      <c r="G51" s="246" t="str">
        <f>""</f>
        <v/>
      </c>
    </row>
    <row r="52" spans="1:7" s="225" customFormat="1" ht="15" customHeight="1" x14ac:dyDescent="0.25">
      <c r="A52" s="90"/>
      <c r="B52" s="86"/>
      <c r="C52" s="235"/>
      <c r="D52" s="83"/>
      <c r="E52" s="235"/>
      <c r="F52" s="92"/>
      <c r="G52" s="235"/>
    </row>
    <row r="53" spans="1:7" s="225" customFormat="1" ht="15" customHeight="1" x14ac:dyDescent="0.25">
      <c r="A53" s="90">
        <v>73.5</v>
      </c>
      <c r="B53" s="552" t="s">
        <v>344</v>
      </c>
      <c r="C53" s="552"/>
      <c r="D53" s="83"/>
      <c r="E53" s="83"/>
      <c r="F53" s="92"/>
      <c r="G53" s="92"/>
    </row>
    <row r="54" spans="1:7" s="225" customFormat="1" ht="15" customHeight="1" x14ac:dyDescent="0.25">
      <c r="A54" s="90"/>
      <c r="B54" s="86"/>
      <c r="C54" s="83" t="s">
        <v>67</v>
      </c>
      <c r="D54" s="83"/>
      <c r="E54" s="83" t="s">
        <v>68</v>
      </c>
      <c r="F54" s="92"/>
      <c r="G54" s="83" t="s">
        <v>106</v>
      </c>
    </row>
    <row r="55" spans="1:7" s="225" customFormat="1" ht="15" customHeight="1" x14ac:dyDescent="0.25">
      <c r="A55" s="90"/>
      <c r="B55" s="86"/>
      <c r="C55" s="246" t="str">
        <f>""</f>
        <v/>
      </c>
      <c r="D55" s="83"/>
      <c r="E55" s="246" t="str">
        <f>""</f>
        <v/>
      </c>
      <c r="F55" s="92"/>
      <c r="G55" s="246" t="str">
        <f>""</f>
        <v/>
      </c>
    </row>
    <row r="56" spans="1:7" s="225" customFormat="1" ht="15" customHeight="1" x14ac:dyDescent="0.25">
      <c r="A56" s="90"/>
      <c r="B56" s="86"/>
      <c r="C56" s="83"/>
      <c r="D56" s="83"/>
      <c r="E56" s="83"/>
      <c r="F56" s="92"/>
      <c r="G56" s="83"/>
    </row>
    <row r="57" spans="1:7" s="225" customFormat="1" ht="15" customHeight="1" x14ac:dyDescent="0.25">
      <c r="A57" s="90"/>
      <c r="B57" s="481" t="str">
        <f>""</f>
        <v/>
      </c>
      <c r="C57" s="482"/>
      <c r="D57" s="482"/>
      <c r="E57" s="482"/>
      <c r="F57" s="482"/>
      <c r="G57" s="483"/>
    </row>
    <row r="58" spans="1:7" s="225" customFormat="1" ht="15" customHeight="1" x14ac:dyDescent="0.25">
      <c r="A58" s="90"/>
      <c r="B58" s="85"/>
      <c r="C58" s="85"/>
      <c r="D58" s="85"/>
      <c r="E58" s="85"/>
      <c r="F58" s="85"/>
      <c r="G58" s="85"/>
    </row>
    <row r="59" spans="1:7" s="225" customFormat="1" ht="15" customHeight="1" x14ac:dyDescent="0.25">
      <c r="A59" s="90">
        <v>74</v>
      </c>
      <c r="B59" s="417" t="s">
        <v>180</v>
      </c>
      <c r="C59" s="417"/>
      <c r="D59" s="417"/>
      <c r="E59" s="417"/>
      <c r="F59" s="417"/>
      <c r="G59" s="417"/>
    </row>
    <row r="60" spans="1:7" s="225" customFormat="1" ht="15" customHeight="1" x14ac:dyDescent="0.25">
      <c r="A60" s="90"/>
      <c r="B60" s="51"/>
      <c r="C60" s="51"/>
      <c r="D60" s="51"/>
      <c r="E60" s="51"/>
      <c r="F60" s="51"/>
      <c r="G60" s="92"/>
    </row>
    <row r="61" spans="1:7" s="225" customFormat="1" ht="30" customHeight="1" x14ac:dyDescent="0.25">
      <c r="A61" s="90">
        <v>74.099999999999994</v>
      </c>
      <c r="B61" s="552" t="s">
        <v>345</v>
      </c>
      <c r="C61" s="552"/>
      <c r="D61" s="552"/>
      <c r="E61" s="552"/>
      <c r="F61" s="552"/>
      <c r="G61" s="552"/>
    </row>
    <row r="62" spans="1:7" s="225" customFormat="1" ht="15" customHeight="1" x14ac:dyDescent="0.25">
      <c r="A62" s="90"/>
      <c r="B62" s="86"/>
      <c r="C62" s="83" t="s">
        <v>67</v>
      </c>
      <c r="D62" s="83"/>
      <c r="E62" s="83" t="s">
        <v>68</v>
      </c>
      <c r="F62" s="51"/>
      <c r="G62" s="83" t="s">
        <v>106</v>
      </c>
    </row>
    <row r="63" spans="1:7" s="225" customFormat="1" ht="15" customHeight="1" x14ac:dyDescent="0.25">
      <c r="A63" s="90"/>
      <c r="B63" s="86"/>
      <c r="C63" s="246" t="str">
        <f>""</f>
        <v/>
      </c>
      <c r="D63" s="83"/>
      <c r="E63" s="246" t="str">
        <f>""</f>
        <v/>
      </c>
      <c r="F63" s="51"/>
      <c r="G63" s="246" t="str">
        <f>""</f>
        <v/>
      </c>
    </row>
    <row r="64" spans="1:7" s="225" customFormat="1" ht="15" customHeight="1" x14ac:dyDescent="0.25">
      <c r="A64" s="90"/>
      <c r="B64" s="86"/>
      <c r="C64" s="235"/>
      <c r="D64" s="83"/>
      <c r="E64" s="235"/>
      <c r="F64" s="51"/>
      <c r="G64" s="235"/>
    </row>
    <row r="65" spans="1:7" s="225" customFormat="1" ht="15" customHeight="1" x14ac:dyDescent="0.25">
      <c r="A65" s="90">
        <v>74.2</v>
      </c>
      <c r="B65" s="552" t="s">
        <v>346</v>
      </c>
      <c r="C65" s="552"/>
      <c r="D65" s="552"/>
      <c r="E65" s="552"/>
      <c r="F65" s="552"/>
      <c r="G65" s="552"/>
    </row>
    <row r="66" spans="1:7" s="225" customFormat="1" ht="15" customHeight="1" x14ac:dyDescent="0.25">
      <c r="A66" s="90"/>
      <c r="B66" s="86"/>
      <c r="C66" s="83" t="s">
        <v>67</v>
      </c>
      <c r="D66" s="83"/>
      <c r="E66" s="83" t="s">
        <v>68</v>
      </c>
      <c r="F66" s="51"/>
      <c r="G66" s="83" t="s">
        <v>106</v>
      </c>
    </row>
    <row r="67" spans="1:7" s="225" customFormat="1" ht="15" customHeight="1" x14ac:dyDescent="0.25">
      <c r="A67" s="90"/>
      <c r="B67" s="86"/>
      <c r="C67" s="246" t="str">
        <f>""</f>
        <v/>
      </c>
      <c r="D67" s="83"/>
      <c r="E67" s="246" t="str">
        <f>""</f>
        <v/>
      </c>
      <c r="F67" s="51"/>
      <c r="G67" s="246" t="str">
        <f>""</f>
        <v/>
      </c>
    </row>
    <row r="68" spans="1:7" s="225" customFormat="1" ht="15" customHeight="1" x14ac:dyDescent="0.25">
      <c r="A68" s="90"/>
      <c r="B68" s="86"/>
      <c r="C68" s="235"/>
      <c r="D68" s="83"/>
      <c r="E68" s="235"/>
      <c r="F68" s="51"/>
      <c r="G68" s="235"/>
    </row>
    <row r="69" spans="1:7" s="225" customFormat="1" ht="30" customHeight="1" x14ac:dyDescent="0.25">
      <c r="A69" s="90">
        <v>74.3</v>
      </c>
      <c r="B69" s="552" t="s">
        <v>347</v>
      </c>
      <c r="C69" s="552"/>
      <c r="D69" s="552"/>
      <c r="E69" s="552"/>
      <c r="F69" s="552"/>
      <c r="G69" s="552"/>
    </row>
    <row r="70" spans="1:7" s="225" customFormat="1" ht="15" customHeight="1" x14ac:dyDescent="0.25">
      <c r="A70" s="90"/>
      <c r="B70" s="86"/>
      <c r="C70" s="83" t="s">
        <v>67</v>
      </c>
      <c r="D70" s="83"/>
      <c r="E70" s="83" t="s">
        <v>68</v>
      </c>
      <c r="F70" s="51"/>
      <c r="G70" s="83" t="s">
        <v>106</v>
      </c>
    </row>
    <row r="71" spans="1:7" s="225" customFormat="1" ht="15" customHeight="1" x14ac:dyDescent="0.25">
      <c r="A71" s="90"/>
      <c r="B71" s="86"/>
      <c r="C71" s="246" t="str">
        <f>""</f>
        <v/>
      </c>
      <c r="D71" s="83"/>
      <c r="E71" s="246" t="str">
        <f>""</f>
        <v/>
      </c>
      <c r="F71" s="51"/>
      <c r="G71" s="246" t="str">
        <f>""</f>
        <v/>
      </c>
    </row>
    <row r="72" spans="1:7" s="225" customFormat="1" ht="15" customHeight="1" x14ac:dyDescent="0.25">
      <c r="A72" s="90"/>
      <c r="B72" s="86"/>
      <c r="C72" s="235"/>
      <c r="D72" s="83"/>
      <c r="E72" s="235"/>
      <c r="F72" s="51"/>
      <c r="G72" s="235"/>
    </row>
    <row r="73" spans="1:7" s="225" customFormat="1" ht="15" customHeight="1" x14ac:dyDescent="0.25">
      <c r="A73" s="90">
        <v>74.400000000000006</v>
      </c>
      <c r="B73" s="552" t="s">
        <v>348</v>
      </c>
      <c r="C73" s="552"/>
      <c r="D73" s="552"/>
      <c r="E73" s="552"/>
      <c r="F73" s="552"/>
      <c r="G73" s="552"/>
    </row>
    <row r="74" spans="1:7" s="225" customFormat="1" ht="15" customHeight="1" x14ac:dyDescent="0.25">
      <c r="A74" s="90"/>
      <c r="B74" s="86"/>
      <c r="C74" s="83" t="s">
        <v>67</v>
      </c>
      <c r="D74" s="83"/>
      <c r="E74" s="83" t="s">
        <v>68</v>
      </c>
      <c r="F74" s="51"/>
      <c r="G74" s="83" t="s">
        <v>106</v>
      </c>
    </row>
    <row r="75" spans="1:7" s="225" customFormat="1" ht="15" customHeight="1" x14ac:dyDescent="0.25">
      <c r="A75" s="90"/>
      <c r="B75" s="86"/>
      <c r="C75" s="246" t="str">
        <f>""</f>
        <v/>
      </c>
      <c r="D75" s="83"/>
      <c r="E75" s="246" t="str">
        <f>""</f>
        <v/>
      </c>
      <c r="F75" s="92"/>
      <c r="G75" s="246" t="str">
        <f>""</f>
        <v/>
      </c>
    </row>
    <row r="76" spans="1:7" s="225" customFormat="1" ht="15" customHeight="1" x14ac:dyDescent="0.25">
      <c r="A76" s="90"/>
      <c r="B76" s="86"/>
      <c r="C76" s="83"/>
      <c r="D76" s="83"/>
      <c r="E76" s="83"/>
      <c r="F76" s="92"/>
      <c r="G76" s="92"/>
    </row>
    <row r="77" spans="1:7" s="225" customFormat="1" ht="15" customHeight="1" x14ac:dyDescent="0.25">
      <c r="A77" s="90">
        <v>74.5</v>
      </c>
      <c r="B77" s="552" t="s">
        <v>372</v>
      </c>
      <c r="C77" s="552"/>
      <c r="D77" s="552"/>
      <c r="E77" s="552"/>
      <c r="F77" s="552"/>
      <c r="G77" s="552"/>
    </row>
    <row r="78" spans="1:7" s="225" customFormat="1" ht="15" customHeight="1" x14ac:dyDescent="0.25">
      <c r="A78" s="90"/>
      <c r="B78" s="86"/>
      <c r="C78" s="83" t="s">
        <v>67</v>
      </c>
      <c r="D78" s="83"/>
      <c r="E78" s="83" t="s">
        <v>68</v>
      </c>
      <c r="F78" s="92"/>
      <c r="G78" s="83" t="s">
        <v>106</v>
      </c>
    </row>
    <row r="79" spans="1:7" s="225" customFormat="1" ht="15" customHeight="1" x14ac:dyDescent="0.25">
      <c r="A79" s="90"/>
      <c r="B79" s="86"/>
      <c r="C79" s="246" t="str">
        <f>""</f>
        <v/>
      </c>
      <c r="D79" s="83"/>
      <c r="E79" s="246" t="str">
        <f>""</f>
        <v/>
      </c>
      <c r="F79" s="92"/>
      <c r="G79" s="246" t="str">
        <f>""</f>
        <v/>
      </c>
    </row>
    <row r="80" spans="1:7" s="225" customFormat="1" ht="15" customHeight="1" x14ac:dyDescent="0.25">
      <c r="A80" s="90"/>
      <c r="B80" s="86"/>
      <c r="C80" s="83"/>
      <c r="D80" s="83"/>
      <c r="E80" s="83"/>
      <c r="F80" s="92"/>
      <c r="G80" s="83"/>
    </row>
    <row r="81" spans="1:7" s="225" customFormat="1" ht="15" customHeight="1" x14ac:dyDescent="0.25">
      <c r="A81" s="90">
        <v>74.599999999999994</v>
      </c>
      <c r="B81" s="552" t="s">
        <v>373</v>
      </c>
      <c r="C81" s="552"/>
      <c r="D81" s="552"/>
      <c r="E81" s="552"/>
      <c r="F81" s="552"/>
      <c r="G81" s="552"/>
    </row>
    <row r="82" spans="1:7" s="225" customFormat="1" ht="15" customHeight="1" x14ac:dyDescent="0.25">
      <c r="A82" s="90"/>
      <c r="B82" s="86"/>
      <c r="C82" s="83" t="s">
        <v>67</v>
      </c>
      <c r="D82" s="83"/>
      <c r="E82" s="83" t="s">
        <v>68</v>
      </c>
      <c r="F82" s="92"/>
      <c r="G82" s="83" t="s">
        <v>106</v>
      </c>
    </row>
    <row r="83" spans="1:7" s="225" customFormat="1" ht="15" customHeight="1" x14ac:dyDescent="0.25">
      <c r="A83" s="90"/>
      <c r="B83" s="86"/>
      <c r="C83" s="246" t="str">
        <f>""</f>
        <v/>
      </c>
      <c r="D83" s="83"/>
      <c r="E83" s="246" t="str">
        <f>""</f>
        <v/>
      </c>
      <c r="F83" s="92"/>
      <c r="G83" s="246" t="str">
        <f>""</f>
        <v/>
      </c>
    </row>
    <row r="84" spans="1:7" s="225" customFormat="1" ht="15" customHeight="1" x14ac:dyDescent="0.25">
      <c r="A84" s="90"/>
      <c r="B84" s="51"/>
      <c r="C84" s="51"/>
      <c r="D84" s="51"/>
      <c r="E84" s="51"/>
      <c r="F84" s="51"/>
      <c r="G84" s="92"/>
    </row>
    <row r="85" spans="1:7" s="225" customFormat="1" ht="15" customHeight="1" x14ac:dyDescent="0.25">
      <c r="A85" s="90"/>
      <c r="B85" s="481" t="str">
        <f>""</f>
        <v/>
      </c>
      <c r="C85" s="482"/>
      <c r="D85" s="482"/>
      <c r="E85" s="482"/>
      <c r="F85" s="482"/>
      <c r="G85" s="483"/>
    </row>
    <row r="86" spans="1:7" s="225" customFormat="1" ht="15" customHeight="1" thickBot="1" x14ac:dyDescent="0.3">
      <c r="A86" s="90"/>
      <c r="B86" s="86"/>
      <c r="C86" s="83"/>
      <c r="D86" s="83"/>
      <c r="E86" s="83"/>
      <c r="F86" s="92"/>
      <c r="G86" s="83"/>
    </row>
    <row r="87" spans="1:7" s="217" customFormat="1" ht="17.100000000000001" customHeight="1" thickBot="1" x14ac:dyDescent="0.3">
      <c r="A87" s="324" t="s">
        <v>181</v>
      </c>
      <c r="B87" s="484" t="s">
        <v>429</v>
      </c>
      <c r="C87" s="484"/>
      <c r="D87" s="484"/>
      <c r="E87" s="484"/>
      <c r="F87" s="484"/>
      <c r="G87" s="485"/>
    </row>
    <row r="88" spans="1:7" s="225" customFormat="1" ht="15" customHeight="1" x14ac:dyDescent="0.25">
      <c r="A88" s="90"/>
      <c r="B88" s="86"/>
      <c r="C88" s="93"/>
      <c r="D88" s="93"/>
      <c r="E88" s="93"/>
      <c r="F88" s="92"/>
      <c r="G88" s="93"/>
    </row>
    <row r="89" spans="1:7" s="225" customFormat="1" ht="15" customHeight="1" x14ac:dyDescent="0.25">
      <c r="A89" s="90">
        <v>75</v>
      </c>
      <c r="B89" s="417" t="s">
        <v>450</v>
      </c>
      <c r="C89" s="417"/>
      <c r="D89" s="417"/>
      <c r="E89" s="417"/>
      <c r="F89" s="417"/>
      <c r="G89" s="417"/>
    </row>
    <row r="90" spans="1:7" s="225" customFormat="1" ht="15" customHeight="1" x14ac:dyDescent="0.25">
      <c r="A90" s="90"/>
      <c r="B90" s="86"/>
      <c r="C90" s="83" t="s">
        <v>67</v>
      </c>
      <c r="D90" s="83"/>
      <c r="E90" s="83" t="s">
        <v>68</v>
      </c>
      <c r="F90" s="92"/>
      <c r="G90" s="92"/>
    </row>
    <row r="91" spans="1:7" s="225" customFormat="1" ht="15" customHeight="1" x14ac:dyDescent="0.25">
      <c r="A91" s="90"/>
      <c r="B91" s="86"/>
      <c r="C91" s="246" t="str">
        <f>""</f>
        <v/>
      </c>
      <c r="D91" s="83"/>
      <c r="E91" s="246" t="str">
        <f>""</f>
        <v/>
      </c>
      <c r="F91" s="92"/>
      <c r="G91" s="92"/>
    </row>
    <row r="92" spans="1:7" s="225" customFormat="1" ht="15" customHeight="1" x14ac:dyDescent="0.25">
      <c r="A92" s="90"/>
      <c r="B92" s="85"/>
      <c r="C92" s="85"/>
      <c r="D92" s="85"/>
      <c r="E92" s="85"/>
      <c r="F92" s="85"/>
      <c r="G92" s="85"/>
    </row>
    <row r="93" spans="1:7" s="225" customFormat="1" ht="15" customHeight="1" x14ac:dyDescent="0.25">
      <c r="A93" s="90"/>
      <c r="B93" s="481" t="str">
        <f>""</f>
        <v/>
      </c>
      <c r="C93" s="482"/>
      <c r="D93" s="482"/>
      <c r="E93" s="482"/>
      <c r="F93" s="482"/>
      <c r="G93" s="483"/>
    </row>
    <row r="94" spans="1:7" s="225" customFormat="1" ht="15" customHeight="1" x14ac:dyDescent="0.25">
      <c r="A94" s="90"/>
      <c r="B94" s="85"/>
      <c r="C94" s="85"/>
      <c r="D94" s="85"/>
      <c r="E94" s="85"/>
      <c r="F94" s="85"/>
      <c r="G94" s="85"/>
    </row>
    <row r="95" spans="1:7" s="225" customFormat="1" ht="30.75" customHeight="1" x14ac:dyDescent="0.25">
      <c r="A95" s="90">
        <v>76</v>
      </c>
      <c r="B95" s="417" t="s">
        <v>451</v>
      </c>
      <c r="C95" s="417"/>
      <c r="D95" s="417"/>
      <c r="E95" s="417"/>
      <c r="F95" s="417"/>
      <c r="G95" s="417"/>
    </row>
    <row r="96" spans="1:7" s="225" customFormat="1" ht="15" customHeight="1" x14ac:dyDescent="0.25">
      <c r="A96" s="90"/>
      <c r="B96" s="86"/>
      <c r="C96" s="83" t="s">
        <v>67</v>
      </c>
      <c r="D96" s="83"/>
      <c r="E96" s="83" t="s">
        <v>68</v>
      </c>
      <c r="F96" s="92"/>
      <c r="G96" s="92"/>
    </row>
    <row r="97" spans="1:7" s="225" customFormat="1" ht="15" customHeight="1" x14ac:dyDescent="0.25">
      <c r="A97" s="90"/>
      <c r="B97" s="86"/>
      <c r="C97" s="246" t="str">
        <f>""</f>
        <v/>
      </c>
      <c r="D97" s="83"/>
      <c r="E97" s="246" t="str">
        <f>""</f>
        <v/>
      </c>
      <c r="F97" s="92"/>
      <c r="G97" s="92"/>
    </row>
    <row r="98" spans="1:7" s="225" customFormat="1" ht="15" customHeight="1" x14ac:dyDescent="0.25">
      <c r="A98" s="90"/>
      <c r="B98" s="85"/>
      <c r="C98" s="85"/>
      <c r="D98" s="85"/>
      <c r="E98" s="85"/>
      <c r="F98" s="85"/>
      <c r="G98" s="85"/>
    </row>
    <row r="99" spans="1:7" s="225" customFormat="1" ht="15" customHeight="1" x14ac:dyDescent="0.25">
      <c r="A99" s="90"/>
      <c r="B99" s="481" t="str">
        <f>""</f>
        <v/>
      </c>
      <c r="C99" s="482"/>
      <c r="D99" s="482"/>
      <c r="E99" s="482"/>
      <c r="F99" s="482"/>
      <c r="G99" s="483"/>
    </row>
    <row r="100" spans="1:7" s="225" customFormat="1" ht="15" customHeight="1" x14ac:dyDescent="0.25">
      <c r="A100" s="90"/>
      <c r="B100" s="85"/>
      <c r="C100" s="85"/>
      <c r="D100" s="85"/>
      <c r="E100" s="85"/>
      <c r="F100" s="85"/>
      <c r="G100" s="85"/>
    </row>
    <row r="101" spans="1:7" s="225" customFormat="1" ht="17.25" customHeight="1" x14ac:dyDescent="0.25">
      <c r="A101" s="90">
        <v>77</v>
      </c>
      <c r="B101" s="417" t="s">
        <v>452</v>
      </c>
      <c r="C101" s="417"/>
      <c r="D101" s="417"/>
      <c r="E101" s="417"/>
      <c r="F101" s="417"/>
      <c r="G101" s="417"/>
    </row>
    <row r="102" spans="1:7" s="225" customFormat="1" ht="15" customHeight="1" x14ac:dyDescent="0.25">
      <c r="A102" s="90"/>
      <c r="B102" s="86"/>
      <c r="C102" s="83" t="s">
        <v>67</v>
      </c>
      <c r="D102" s="83"/>
      <c r="E102" s="83" t="s">
        <v>68</v>
      </c>
      <c r="F102" s="92"/>
      <c r="G102" s="83" t="s">
        <v>106</v>
      </c>
    </row>
    <row r="103" spans="1:7" s="225" customFormat="1" ht="15" customHeight="1" x14ac:dyDescent="0.25">
      <c r="A103" s="90"/>
      <c r="B103" s="86"/>
      <c r="C103" s="246" t="str">
        <f>""</f>
        <v/>
      </c>
      <c r="D103" s="83"/>
      <c r="E103" s="246" t="str">
        <f>""</f>
        <v/>
      </c>
      <c r="F103" s="92"/>
      <c r="G103" s="246" t="str">
        <f>""</f>
        <v/>
      </c>
    </row>
    <row r="104" spans="1:7" s="225" customFormat="1" ht="15" customHeight="1" x14ac:dyDescent="0.25">
      <c r="A104" s="90"/>
      <c r="B104" s="85"/>
      <c r="C104" s="85"/>
      <c r="D104" s="85"/>
      <c r="E104" s="85"/>
      <c r="F104" s="85"/>
      <c r="G104" s="85"/>
    </row>
    <row r="105" spans="1:7" s="225" customFormat="1" ht="15" customHeight="1" x14ac:dyDescent="0.25">
      <c r="A105" s="90"/>
      <c r="B105" s="481" t="str">
        <f>""</f>
        <v/>
      </c>
      <c r="C105" s="482"/>
      <c r="D105" s="482"/>
      <c r="E105" s="482"/>
      <c r="F105" s="482"/>
      <c r="G105" s="483"/>
    </row>
    <row r="106" spans="1:7" s="225" customFormat="1" ht="15" customHeight="1" x14ac:dyDescent="0.25">
      <c r="A106" s="90"/>
      <c r="B106" s="85"/>
      <c r="C106" s="85"/>
      <c r="D106" s="85"/>
      <c r="E106" s="85"/>
      <c r="F106" s="85"/>
      <c r="G106" s="85"/>
    </row>
    <row r="107" spans="1:7" s="325" customFormat="1" ht="43.5" customHeight="1" x14ac:dyDescent="0.25">
      <c r="A107" s="90">
        <v>78</v>
      </c>
      <c r="B107" s="417" t="s">
        <v>453</v>
      </c>
      <c r="C107" s="417"/>
      <c r="D107" s="417"/>
      <c r="E107" s="417"/>
      <c r="F107" s="417"/>
      <c r="G107" s="417"/>
    </row>
    <row r="108" spans="1:7" s="325" customFormat="1" ht="15" customHeight="1" x14ac:dyDescent="0.25">
      <c r="A108" s="90"/>
      <c r="B108" s="86"/>
      <c r="C108" s="83" t="s">
        <v>67</v>
      </c>
      <c r="D108" s="83"/>
      <c r="E108" s="83" t="s">
        <v>68</v>
      </c>
      <c r="F108" s="92"/>
      <c r="G108" s="83" t="s">
        <v>106</v>
      </c>
    </row>
    <row r="109" spans="1:7" s="325" customFormat="1" ht="15" customHeight="1" x14ac:dyDescent="0.25">
      <c r="A109" s="90"/>
      <c r="B109" s="86"/>
      <c r="C109" s="246" t="str">
        <f>""</f>
        <v/>
      </c>
      <c r="D109" s="83"/>
      <c r="E109" s="246" t="str">
        <f>""</f>
        <v/>
      </c>
      <c r="F109" s="92"/>
      <c r="G109" s="246" t="str">
        <f>""</f>
        <v/>
      </c>
    </row>
    <row r="110" spans="1:7" s="325" customFormat="1" ht="15" customHeight="1" x14ac:dyDescent="0.25">
      <c r="A110" s="90"/>
      <c r="B110" s="85"/>
      <c r="C110" s="85"/>
      <c r="D110" s="85"/>
      <c r="E110" s="85"/>
      <c r="F110" s="85"/>
      <c r="G110" s="85"/>
    </row>
    <row r="111" spans="1:7" s="325" customFormat="1" ht="15" customHeight="1" x14ac:dyDescent="0.25">
      <c r="A111" s="90"/>
      <c r="B111" s="481" t="str">
        <f>""</f>
        <v/>
      </c>
      <c r="C111" s="482"/>
      <c r="D111" s="482"/>
      <c r="E111" s="482"/>
      <c r="F111" s="482"/>
      <c r="G111" s="483"/>
    </row>
    <row r="112" spans="1:7" s="325" customFormat="1" ht="15" customHeight="1" x14ac:dyDescent="0.25">
      <c r="A112" s="90"/>
      <c r="B112" s="94"/>
      <c r="C112" s="94"/>
      <c r="D112" s="94"/>
      <c r="E112" s="94"/>
      <c r="F112" s="94"/>
      <c r="G112" s="94"/>
    </row>
    <row r="113" spans="1:7" s="225" customFormat="1" ht="15" customHeight="1" x14ac:dyDescent="0.25">
      <c r="A113" s="90">
        <v>79</v>
      </c>
      <c r="B113" s="417" t="s">
        <v>454</v>
      </c>
      <c r="C113" s="417"/>
      <c r="D113" s="417"/>
      <c r="E113" s="417"/>
      <c r="F113" s="417"/>
      <c r="G113" s="417"/>
    </row>
    <row r="114" spans="1:7" s="225" customFormat="1" ht="15" customHeight="1" x14ac:dyDescent="0.25">
      <c r="A114" s="90"/>
      <c r="B114" s="86"/>
      <c r="C114" s="83" t="s">
        <v>67</v>
      </c>
      <c r="D114" s="83"/>
      <c r="E114" s="83" t="s">
        <v>68</v>
      </c>
      <c r="F114" s="92"/>
      <c r="G114" s="83" t="s">
        <v>106</v>
      </c>
    </row>
    <row r="115" spans="1:7" s="225" customFormat="1" ht="15" customHeight="1" x14ac:dyDescent="0.25">
      <c r="A115" s="90"/>
      <c r="B115" s="86"/>
      <c r="C115" s="246" t="str">
        <f>""</f>
        <v/>
      </c>
      <c r="D115" s="83"/>
      <c r="E115" s="246" t="str">
        <f>""</f>
        <v/>
      </c>
      <c r="F115" s="92"/>
      <c r="G115" s="246" t="str">
        <f>""</f>
        <v/>
      </c>
    </row>
    <row r="116" spans="1:7" s="225" customFormat="1" ht="15" customHeight="1" x14ac:dyDescent="0.25">
      <c r="A116" s="90"/>
      <c r="B116" s="86"/>
      <c r="C116" s="292"/>
      <c r="D116" s="83"/>
      <c r="E116" s="292"/>
      <c r="F116" s="92"/>
      <c r="G116" s="293"/>
    </row>
    <row r="117" spans="1:7" s="225" customFormat="1" ht="15" customHeight="1" x14ac:dyDescent="0.25">
      <c r="A117" s="90"/>
      <c r="B117" s="481" t="str">
        <f>""</f>
        <v/>
      </c>
      <c r="C117" s="482"/>
      <c r="D117" s="482"/>
      <c r="E117" s="482"/>
      <c r="F117" s="482"/>
      <c r="G117" s="483"/>
    </row>
    <row r="118" spans="1:7" ht="13.8" x14ac:dyDescent="0.25">
      <c r="A118" s="90"/>
      <c r="B118" s="85"/>
      <c r="C118" s="85"/>
      <c r="D118" s="85"/>
      <c r="E118" s="85"/>
      <c r="F118" s="85"/>
      <c r="G118" s="85"/>
    </row>
    <row r="119" spans="1:7" x14ac:dyDescent="0.25">
      <c r="A119" s="44"/>
      <c r="B119" s="42"/>
      <c r="C119" s="42"/>
      <c r="D119" s="42"/>
      <c r="E119" s="42"/>
      <c r="F119" s="42"/>
      <c r="G119" s="42"/>
    </row>
    <row r="120" spans="1:7" x14ac:dyDescent="0.25">
      <c r="A120" s="42"/>
      <c r="B120" s="42"/>
      <c r="C120" s="42"/>
      <c r="D120" s="42"/>
      <c r="E120" s="42"/>
      <c r="F120" s="42"/>
      <c r="G120" s="42"/>
    </row>
    <row r="121" spans="1:7" x14ac:dyDescent="0.25">
      <c r="A121" s="42"/>
      <c r="B121" s="42"/>
      <c r="C121" s="42"/>
      <c r="D121" s="42"/>
      <c r="E121" s="42"/>
      <c r="F121" s="42"/>
      <c r="G121" s="42"/>
    </row>
    <row r="122" spans="1:7" x14ac:dyDescent="0.25">
      <c r="A122" s="42"/>
      <c r="B122" s="42"/>
      <c r="C122" s="42"/>
      <c r="D122" s="42"/>
      <c r="E122" s="42"/>
      <c r="F122" s="42"/>
      <c r="G122" s="42"/>
    </row>
    <row r="123" spans="1:7" x14ac:dyDescent="0.25">
      <c r="A123" s="42"/>
      <c r="B123" s="42"/>
      <c r="C123" s="42"/>
      <c r="D123" s="42"/>
      <c r="E123" s="42"/>
      <c r="F123" s="42"/>
      <c r="G123" s="42"/>
    </row>
    <row r="124" spans="1:7" x14ac:dyDescent="0.25">
      <c r="A124" s="42"/>
      <c r="B124" s="42"/>
      <c r="C124" s="42"/>
      <c r="D124" s="42"/>
      <c r="E124" s="42"/>
      <c r="F124" s="42"/>
      <c r="G124" s="42"/>
    </row>
  </sheetData>
  <mergeCells count="38">
    <mergeCell ref="B107:G107"/>
    <mergeCell ref="B73:G73"/>
    <mergeCell ref="B105:G105"/>
    <mergeCell ref="B99:G99"/>
    <mergeCell ref="B89:G89"/>
    <mergeCell ref="B95:G95"/>
    <mergeCell ref="B101:G101"/>
    <mergeCell ref="B85:G85"/>
    <mergeCell ref="B81:G81"/>
    <mergeCell ref="B77:G77"/>
    <mergeCell ref="B23:G23"/>
    <mergeCell ref="B29:G29"/>
    <mergeCell ref="B33:G33"/>
    <mergeCell ref="B93:G93"/>
    <mergeCell ref="B61:G61"/>
    <mergeCell ref="B65:G65"/>
    <mergeCell ref="B69:G69"/>
    <mergeCell ref="B59:G59"/>
    <mergeCell ref="B37:F37"/>
    <mergeCell ref="B41:F41"/>
    <mergeCell ref="B45:F45"/>
    <mergeCell ref="B49:F49"/>
    <mergeCell ref="B5:G5"/>
    <mergeCell ref="B1:G1"/>
    <mergeCell ref="B117:G117"/>
    <mergeCell ref="B87:G87"/>
    <mergeCell ref="B113:G113"/>
    <mergeCell ref="B27:G27"/>
    <mergeCell ref="B57:G57"/>
    <mergeCell ref="B53:C53"/>
    <mergeCell ref="B3:G3"/>
    <mergeCell ref="B111:G111"/>
    <mergeCell ref="B9:G9"/>
    <mergeCell ref="B35:G35"/>
    <mergeCell ref="B21:G21"/>
    <mergeCell ref="B15:G15"/>
    <mergeCell ref="B11:G11"/>
    <mergeCell ref="B17:G17"/>
  </mergeCells>
  <phoneticPr fontId="0" type="noConversion"/>
  <printOptions horizontalCentered="1"/>
  <pageMargins left="0.98425196850393704" right="0.78740157480314965" top="1.43" bottom="0.67" header="0.39370078740157483" footer="0.32"/>
  <pageSetup paperSize="9" scale="80" orientation="portrait" horizontalDpi="4294967295" verticalDpi="1200" r:id="rId1"/>
  <headerFooter alignWithMargins="0">
    <oddHeader>&amp;L&amp;G</oddHeader>
  </headerFooter>
  <rowBreaks count="2" manualBreakCount="2">
    <brk id="57" max="6" man="1"/>
    <brk id="106"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7"/>
  <sheetViews>
    <sheetView showGridLines="0" view="pageBreakPreview" zoomScaleNormal="90" zoomScaleSheetLayoutView="100" workbookViewId="0">
      <selection activeCell="G13" sqref="G13"/>
    </sheetView>
  </sheetViews>
  <sheetFormatPr baseColWidth="10" defaultRowHeight="13.2" x14ac:dyDescent="0.25"/>
  <cols>
    <col min="1" max="1" width="5.88671875" customWidth="1"/>
    <col min="2" max="2" width="28.5546875" customWidth="1"/>
  </cols>
  <sheetData>
    <row r="1" spans="1:8" ht="21" customHeight="1" thickBot="1" x14ac:dyDescent="0.3">
      <c r="A1" s="96" t="s">
        <v>167</v>
      </c>
      <c r="B1" s="532" t="s">
        <v>430</v>
      </c>
      <c r="C1" s="532"/>
      <c r="D1" s="532"/>
      <c r="E1" s="532"/>
      <c r="F1" s="532"/>
      <c r="G1" s="533"/>
      <c r="H1" s="118"/>
    </row>
    <row r="2" spans="1:8" ht="13.8" thickBot="1" x14ac:dyDescent="0.3">
      <c r="A2" s="43"/>
      <c r="B2" s="23"/>
      <c r="C2" s="23"/>
      <c r="D2" s="23"/>
      <c r="E2" s="23"/>
      <c r="F2" s="23"/>
      <c r="G2" s="23"/>
      <c r="H2" s="42"/>
    </row>
    <row r="3" spans="1:8" s="217" customFormat="1" ht="17.100000000000001" customHeight="1" thickBot="1" x14ac:dyDescent="0.3">
      <c r="A3" s="309" t="s">
        <v>169</v>
      </c>
      <c r="B3" s="484" t="s">
        <v>430</v>
      </c>
      <c r="C3" s="484"/>
      <c r="D3" s="484"/>
      <c r="E3" s="484"/>
      <c r="F3" s="484"/>
      <c r="G3" s="485"/>
      <c r="H3" s="326"/>
    </row>
    <row r="4" spans="1:8" ht="13.8" x14ac:dyDescent="0.25">
      <c r="A4" s="83"/>
      <c r="B4" s="86"/>
      <c r="C4" s="83"/>
      <c r="D4" s="83"/>
      <c r="E4" s="83"/>
      <c r="F4" s="92"/>
      <c r="G4" s="92"/>
      <c r="H4" s="42"/>
    </row>
    <row r="5" spans="1:8" ht="45" customHeight="1" x14ac:dyDescent="0.25">
      <c r="A5" s="90">
        <v>80</v>
      </c>
      <c r="B5" s="417" t="s">
        <v>431</v>
      </c>
      <c r="C5" s="417"/>
      <c r="D5" s="417"/>
      <c r="E5" s="417"/>
      <c r="F5" s="417"/>
      <c r="G5" s="417"/>
      <c r="H5" s="42"/>
    </row>
    <row r="6" spans="1:8" ht="15" customHeight="1" x14ac:dyDescent="0.25">
      <c r="A6" s="88"/>
      <c r="B6" s="51"/>
      <c r="C6" s="93"/>
      <c r="D6" s="51"/>
      <c r="E6" s="51"/>
      <c r="F6" s="51"/>
      <c r="G6" s="92"/>
      <c r="H6" s="42"/>
    </row>
    <row r="7" spans="1:8" ht="15" customHeight="1" x14ac:dyDescent="0.25">
      <c r="A7" s="88" t="s">
        <v>473</v>
      </c>
      <c r="B7" s="552" t="s">
        <v>349</v>
      </c>
      <c r="C7" s="552"/>
      <c r="D7" s="93"/>
      <c r="E7" s="93"/>
      <c r="F7" s="51"/>
      <c r="G7" s="92"/>
      <c r="H7" s="42"/>
    </row>
    <row r="8" spans="1:8" ht="15" customHeight="1" x14ac:dyDescent="0.25">
      <c r="A8" s="88"/>
      <c r="B8" s="86"/>
      <c r="C8" s="83" t="s">
        <v>67</v>
      </c>
      <c r="D8" s="83"/>
      <c r="E8" s="83" t="s">
        <v>68</v>
      </c>
      <c r="F8" s="51"/>
      <c r="G8" s="83" t="s">
        <v>106</v>
      </c>
      <c r="H8" s="42"/>
    </row>
    <row r="9" spans="1:8" ht="15" customHeight="1" x14ac:dyDescent="0.25">
      <c r="A9" s="88"/>
      <c r="B9" s="86"/>
      <c r="C9" s="246" t="str">
        <f>""</f>
        <v/>
      </c>
      <c r="D9" s="235"/>
      <c r="E9" s="246" t="str">
        <f>""</f>
        <v/>
      </c>
      <c r="F9" s="268"/>
      <c r="G9" s="246" t="str">
        <f>""</f>
        <v/>
      </c>
      <c r="H9" s="42"/>
    </row>
    <row r="10" spans="1:8" ht="15" customHeight="1" x14ac:dyDescent="0.25">
      <c r="A10" s="88"/>
      <c r="B10" s="86"/>
      <c r="C10" s="235"/>
      <c r="D10" s="235"/>
      <c r="E10" s="235"/>
      <c r="F10" s="268"/>
      <c r="G10" s="235"/>
      <c r="H10" s="42"/>
    </row>
    <row r="11" spans="1:8" ht="15" customHeight="1" x14ac:dyDescent="0.25">
      <c r="A11" s="88" t="s">
        <v>474</v>
      </c>
      <c r="B11" s="552" t="s">
        <v>350</v>
      </c>
      <c r="C11" s="552"/>
      <c r="D11" s="83"/>
      <c r="E11" s="83"/>
      <c r="F11" s="51"/>
      <c r="G11" s="92"/>
      <c r="H11" s="42"/>
    </row>
    <row r="12" spans="1:8" ht="15" customHeight="1" x14ac:dyDescent="0.25">
      <c r="A12" s="88"/>
      <c r="B12" s="86"/>
      <c r="C12" s="83" t="s">
        <v>67</v>
      </c>
      <c r="D12" s="83"/>
      <c r="E12" s="83" t="s">
        <v>68</v>
      </c>
      <c r="F12" s="51"/>
      <c r="G12" s="83" t="s">
        <v>106</v>
      </c>
      <c r="H12" s="42"/>
    </row>
    <row r="13" spans="1:8" ht="15" customHeight="1" x14ac:dyDescent="0.25">
      <c r="A13" s="88"/>
      <c r="B13" s="86"/>
      <c r="C13" s="246" t="str">
        <f>""</f>
        <v/>
      </c>
      <c r="D13" s="235"/>
      <c r="E13" s="246" t="str">
        <f>""</f>
        <v/>
      </c>
      <c r="F13" s="268"/>
      <c r="G13" s="246" t="str">
        <f>""</f>
        <v/>
      </c>
      <c r="H13" s="42"/>
    </row>
    <row r="14" spans="1:8" ht="15" customHeight="1" x14ac:dyDescent="0.25">
      <c r="A14" s="88"/>
      <c r="B14" s="86"/>
      <c r="C14" s="235"/>
      <c r="D14" s="235"/>
      <c r="E14" s="235"/>
      <c r="F14" s="268"/>
      <c r="G14" s="235"/>
      <c r="H14" s="42"/>
    </row>
    <row r="15" spans="1:8" ht="15" customHeight="1" x14ac:dyDescent="0.25">
      <c r="A15" s="88" t="s">
        <v>475</v>
      </c>
      <c r="B15" s="552" t="s">
        <v>351</v>
      </c>
      <c r="C15" s="552"/>
      <c r="D15" s="83"/>
      <c r="E15" s="83"/>
      <c r="F15" s="51"/>
      <c r="G15" s="92"/>
      <c r="H15" s="42"/>
    </row>
    <row r="16" spans="1:8" ht="15" customHeight="1" x14ac:dyDescent="0.25">
      <c r="A16" s="88"/>
      <c r="B16" s="86"/>
      <c r="C16" s="83" t="s">
        <v>67</v>
      </c>
      <c r="D16" s="83"/>
      <c r="E16" s="83" t="s">
        <v>68</v>
      </c>
      <c r="F16" s="92"/>
      <c r="G16" s="83" t="s">
        <v>106</v>
      </c>
      <c r="H16" s="42"/>
    </row>
    <row r="17" spans="1:8" ht="15" customHeight="1" x14ac:dyDescent="0.25">
      <c r="A17" s="88"/>
      <c r="B17" s="86"/>
      <c r="C17" s="246" t="str">
        <f>""</f>
        <v/>
      </c>
      <c r="D17" s="235"/>
      <c r="E17" s="246" t="str">
        <f>""</f>
        <v/>
      </c>
      <c r="F17" s="269"/>
      <c r="G17" s="246" t="str">
        <f>""</f>
        <v/>
      </c>
      <c r="H17" s="42"/>
    </row>
    <row r="18" spans="1:8" ht="15" customHeight="1" x14ac:dyDescent="0.25">
      <c r="A18" s="88"/>
      <c r="B18" s="86"/>
      <c r="C18" s="83"/>
      <c r="D18" s="83"/>
      <c r="E18" s="83"/>
      <c r="F18" s="92"/>
      <c r="G18" s="92"/>
      <c r="H18" s="42"/>
    </row>
    <row r="19" spans="1:8" ht="15" customHeight="1" x14ac:dyDescent="0.25">
      <c r="A19" s="88"/>
      <c r="B19" s="481" t="str">
        <f>""</f>
        <v/>
      </c>
      <c r="C19" s="482"/>
      <c r="D19" s="482"/>
      <c r="E19" s="482"/>
      <c r="F19" s="482"/>
      <c r="G19" s="483"/>
      <c r="H19" s="42"/>
    </row>
    <row r="20" spans="1:8" ht="15" customHeight="1" x14ac:dyDescent="0.25">
      <c r="A20" s="90"/>
      <c r="B20" s="94"/>
      <c r="C20" s="94"/>
      <c r="D20" s="94"/>
      <c r="E20" s="94"/>
      <c r="F20" s="94"/>
      <c r="G20" s="94"/>
      <c r="H20" s="42"/>
    </row>
    <row r="21" spans="1:8" ht="30" customHeight="1" x14ac:dyDescent="0.25">
      <c r="A21" s="90">
        <v>81</v>
      </c>
      <c r="B21" s="417" t="s">
        <v>32</v>
      </c>
      <c r="C21" s="417"/>
      <c r="D21" s="417"/>
      <c r="E21" s="417"/>
      <c r="F21" s="417"/>
      <c r="G21" s="417"/>
      <c r="H21" s="117"/>
    </row>
    <row r="22" spans="1:8" ht="15" customHeight="1" x14ac:dyDescent="0.25">
      <c r="A22" s="88"/>
      <c r="B22" s="86"/>
      <c r="C22" s="83" t="s">
        <v>67</v>
      </c>
      <c r="D22" s="83"/>
      <c r="E22" s="83" t="s">
        <v>68</v>
      </c>
      <c r="F22" s="92"/>
      <c r="G22" s="92"/>
      <c r="H22" s="117"/>
    </row>
    <row r="23" spans="1:8" ht="15" customHeight="1" x14ac:dyDescent="0.25">
      <c r="A23" s="88"/>
      <c r="B23" s="86"/>
      <c r="C23" s="246" t="str">
        <f>""</f>
        <v/>
      </c>
      <c r="D23" s="83"/>
      <c r="E23" s="246" t="str">
        <f>""</f>
        <v/>
      </c>
      <c r="F23" s="92"/>
      <c r="G23" s="92"/>
      <c r="H23" s="117"/>
    </row>
    <row r="24" spans="1:8" ht="15" customHeight="1" x14ac:dyDescent="0.25">
      <c r="A24" s="88"/>
      <c r="B24" s="86"/>
      <c r="C24" s="83"/>
      <c r="D24" s="83"/>
      <c r="E24" s="83"/>
      <c r="F24" s="92"/>
      <c r="G24" s="92"/>
      <c r="H24" s="117"/>
    </row>
    <row r="25" spans="1:8" ht="15" customHeight="1" x14ac:dyDescent="0.25">
      <c r="A25" s="88"/>
      <c r="B25" s="481" t="str">
        <f>""</f>
        <v/>
      </c>
      <c r="C25" s="482"/>
      <c r="D25" s="482"/>
      <c r="E25" s="482"/>
      <c r="F25" s="482"/>
      <c r="G25" s="483"/>
      <c r="H25" s="117"/>
    </row>
    <row r="26" spans="1:8" ht="15" customHeight="1" x14ac:dyDescent="0.25">
      <c r="A26" s="88"/>
      <c r="B26" s="94"/>
      <c r="C26" s="94"/>
      <c r="D26" s="94"/>
      <c r="E26" s="94"/>
      <c r="F26" s="94"/>
      <c r="G26" s="94"/>
      <c r="H26" s="117"/>
    </row>
    <row r="27" spans="1:8" ht="30" customHeight="1" x14ac:dyDescent="0.25">
      <c r="A27" s="90">
        <v>82</v>
      </c>
      <c r="B27" s="417" t="s">
        <v>432</v>
      </c>
      <c r="C27" s="417"/>
      <c r="D27" s="417"/>
      <c r="E27" s="417"/>
      <c r="F27" s="417"/>
      <c r="G27" s="417"/>
      <c r="H27" s="117"/>
    </row>
    <row r="28" spans="1:8" ht="15" customHeight="1" x14ac:dyDescent="0.25">
      <c r="A28" s="88"/>
      <c r="B28" s="86"/>
      <c r="C28" s="83" t="s">
        <v>67</v>
      </c>
      <c r="D28" s="83"/>
      <c r="E28" s="83" t="s">
        <v>68</v>
      </c>
      <c r="F28" s="92"/>
      <c r="G28" s="92"/>
      <c r="H28" s="117"/>
    </row>
    <row r="29" spans="1:8" ht="15" customHeight="1" x14ac:dyDescent="0.25">
      <c r="A29" s="88"/>
      <c r="B29" s="86"/>
      <c r="C29" s="246" t="str">
        <f>""</f>
        <v/>
      </c>
      <c r="D29" s="83"/>
      <c r="E29" s="246" t="str">
        <f>""</f>
        <v/>
      </c>
      <c r="F29" s="92"/>
      <c r="G29" s="92"/>
      <c r="H29" s="117"/>
    </row>
    <row r="30" spans="1:8" ht="15" customHeight="1" x14ac:dyDescent="0.25">
      <c r="A30" s="88"/>
      <c r="B30" s="86"/>
      <c r="C30" s="83"/>
      <c r="D30" s="83"/>
      <c r="E30" s="292"/>
      <c r="F30" s="92"/>
      <c r="G30" s="92"/>
      <c r="H30" s="117"/>
    </row>
    <row r="31" spans="1:8" ht="15" customHeight="1" x14ac:dyDescent="0.25">
      <c r="A31" s="88"/>
      <c r="B31" s="481" t="str">
        <f>""</f>
        <v/>
      </c>
      <c r="C31" s="482"/>
      <c r="D31" s="482"/>
      <c r="E31" s="482"/>
      <c r="F31" s="482"/>
      <c r="G31" s="483"/>
      <c r="H31" s="117"/>
    </row>
    <row r="32" spans="1:8" ht="15" customHeight="1" x14ac:dyDescent="0.25">
      <c r="A32" s="88"/>
      <c r="B32" s="94"/>
      <c r="C32" s="94"/>
      <c r="D32" s="94"/>
      <c r="E32" s="94"/>
      <c r="F32" s="94"/>
      <c r="G32" s="94"/>
      <c r="H32" s="117"/>
    </row>
    <row r="33" spans="1:8" ht="30" customHeight="1" x14ac:dyDescent="0.25">
      <c r="A33" s="90">
        <v>83</v>
      </c>
      <c r="B33" s="417" t="s">
        <v>33</v>
      </c>
      <c r="C33" s="417"/>
      <c r="D33" s="417"/>
      <c r="E33" s="417"/>
      <c r="F33" s="417"/>
      <c r="G33" s="417"/>
      <c r="H33" s="117"/>
    </row>
    <row r="34" spans="1:8" ht="15" customHeight="1" x14ac:dyDescent="0.25">
      <c r="A34" s="88"/>
      <c r="B34" s="86"/>
      <c r="C34" s="83" t="s">
        <v>67</v>
      </c>
      <c r="D34" s="83"/>
      <c r="E34" s="83" t="s">
        <v>68</v>
      </c>
      <c r="F34" s="92"/>
      <c r="G34" s="92"/>
      <c r="H34" s="117"/>
    </row>
    <row r="35" spans="1:8" ht="15" customHeight="1" x14ac:dyDescent="0.25">
      <c r="A35" s="88"/>
      <c r="B35" s="86"/>
      <c r="C35" s="246" t="str">
        <f>""</f>
        <v/>
      </c>
      <c r="D35" s="83"/>
      <c r="E35" s="246" t="str">
        <f>""</f>
        <v/>
      </c>
      <c r="F35" s="92"/>
      <c r="G35" s="92"/>
      <c r="H35" s="117"/>
    </row>
    <row r="36" spans="1:8" ht="15" customHeight="1" x14ac:dyDescent="0.25">
      <c r="A36" s="88"/>
      <c r="B36" s="86"/>
      <c r="C36" s="83"/>
      <c r="D36" s="83"/>
      <c r="E36" s="83"/>
      <c r="F36" s="92"/>
      <c r="G36" s="92"/>
      <c r="H36" s="117"/>
    </row>
    <row r="37" spans="1:8" ht="15" customHeight="1" x14ac:dyDescent="0.25">
      <c r="A37" s="88"/>
      <c r="B37" s="481" t="str">
        <f>""</f>
        <v/>
      </c>
      <c r="C37" s="482"/>
      <c r="D37" s="482"/>
      <c r="E37" s="482"/>
      <c r="F37" s="482"/>
      <c r="G37" s="483"/>
      <c r="H37" s="117"/>
    </row>
    <row r="38" spans="1:8" ht="15" customHeight="1" x14ac:dyDescent="0.25">
      <c r="A38" s="88"/>
      <c r="B38" s="94"/>
      <c r="C38" s="94"/>
      <c r="D38" s="94"/>
      <c r="E38" s="94"/>
      <c r="F38" s="94"/>
      <c r="G38" s="94"/>
      <c r="H38" s="117"/>
    </row>
    <row r="39" spans="1:8" ht="30" customHeight="1" x14ac:dyDescent="0.25">
      <c r="A39" s="90">
        <v>84</v>
      </c>
      <c r="B39" s="417" t="s">
        <v>34</v>
      </c>
      <c r="C39" s="417"/>
      <c r="D39" s="417"/>
      <c r="E39" s="417"/>
      <c r="F39" s="417"/>
      <c r="G39" s="417"/>
      <c r="H39" s="117"/>
    </row>
    <row r="40" spans="1:8" ht="15" customHeight="1" x14ac:dyDescent="0.25">
      <c r="A40" s="88"/>
      <c r="B40" s="86"/>
      <c r="C40" s="83" t="s">
        <v>67</v>
      </c>
      <c r="D40" s="83"/>
      <c r="E40" s="83" t="s">
        <v>68</v>
      </c>
      <c r="F40" s="92"/>
      <c r="G40" s="92"/>
      <c r="H40" s="117"/>
    </row>
    <row r="41" spans="1:8" ht="15" customHeight="1" x14ac:dyDescent="0.25">
      <c r="A41" s="88"/>
      <c r="B41" s="86"/>
      <c r="C41" s="246" t="str">
        <f>""</f>
        <v/>
      </c>
      <c r="D41" s="83"/>
      <c r="E41" s="246" t="str">
        <f>""</f>
        <v/>
      </c>
      <c r="F41" s="92"/>
      <c r="G41" s="92"/>
      <c r="H41" s="117"/>
    </row>
    <row r="42" spans="1:8" ht="15" customHeight="1" x14ac:dyDescent="0.25">
      <c r="A42" s="88"/>
      <c r="B42" s="86"/>
      <c r="C42" s="83"/>
      <c r="D42" s="83"/>
      <c r="E42" s="83"/>
      <c r="F42" s="92"/>
      <c r="G42" s="92"/>
      <c r="H42" s="117"/>
    </row>
    <row r="43" spans="1:8" ht="15" customHeight="1" x14ac:dyDescent="0.25">
      <c r="A43" s="88"/>
      <c r="B43" s="481" t="str">
        <f>""</f>
        <v/>
      </c>
      <c r="C43" s="482"/>
      <c r="D43" s="482"/>
      <c r="E43" s="482"/>
      <c r="F43" s="482"/>
      <c r="G43" s="483"/>
      <c r="H43" s="42"/>
    </row>
    <row r="44" spans="1:8" ht="15" customHeight="1" x14ac:dyDescent="0.25">
      <c r="A44" s="89"/>
      <c r="B44" s="85"/>
      <c r="C44" s="85"/>
      <c r="D44" s="85"/>
      <c r="E44" s="85"/>
      <c r="F44" s="85"/>
      <c r="G44" s="85"/>
      <c r="H44" s="42"/>
    </row>
    <row r="45" spans="1:8" ht="30" customHeight="1" x14ac:dyDescent="0.25">
      <c r="A45" s="90">
        <v>85</v>
      </c>
      <c r="B45" s="417" t="s">
        <v>35</v>
      </c>
      <c r="C45" s="417"/>
      <c r="D45" s="417"/>
      <c r="E45" s="417"/>
      <c r="F45" s="417"/>
      <c r="G45" s="417"/>
      <c r="H45" s="42"/>
    </row>
    <row r="46" spans="1:8" ht="15" customHeight="1" x14ac:dyDescent="0.25">
      <c r="A46" s="88"/>
      <c r="B46" s="86"/>
      <c r="C46" s="83" t="s">
        <v>67</v>
      </c>
      <c r="D46" s="83"/>
      <c r="E46" s="83" t="s">
        <v>68</v>
      </c>
      <c r="F46" s="92"/>
      <c r="G46" s="83" t="s">
        <v>106</v>
      </c>
      <c r="H46" s="42"/>
    </row>
    <row r="47" spans="1:8" ht="15" customHeight="1" x14ac:dyDescent="0.25">
      <c r="A47" s="88"/>
      <c r="B47" s="86"/>
      <c r="C47" s="246" t="str">
        <f>""</f>
        <v/>
      </c>
      <c r="D47" s="83"/>
      <c r="E47" s="246" t="str">
        <f>""</f>
        <v/>
      </c>
      <c r="F47" s="92"/>
      <c r="G47" s="246" t="str">
        <f>""</f>
        <v/>
      </c>
      <c r="H47" s="42"/>
    </row>
    <row r="48" spans="1:8" ht="15" customHeight="1" x14ac:dyDescent="0.25">
      <c r="A48" s="88"/>
      <c r="B48" s="86"/>
      <c r="C48" s="83"/>
      <c r="D48" s="83"/>
      <c r="E48" s="83"/>
      <c r="F48" s="92"/>
      <c r="G48" s="92"/>
      <c r="H48" s="42"/>
    </row>
    <row r="49" spans="1:8" ht="15" customHeight="1" x14ac:dyDescent="0.25">
      <c r="A49" s="88"/>
      <c r="B49" s="481" t="str">
        <f>""</f>
        <v/>
      </c>
      <c r="C49" s="482"/>
      <c r="D49" s="482"/>
      <c r="E49" s="482"/>
      <c r="F49" s="482"/>
      <c r="G49" s="483"/>
      <c r="H49" s="42"/>
    </row>
    <row r="50" spans="1:8" ht="15" customHeight="1" x14ac:dyDescent="0.25">
      <c r="A50" s="89"/>
      <c r="B50" s="85"/>
      <c r="C50" s="85"/>
      <c r="D50" s="85"/>
      <c r="E50" s="85"/>
      <c r="F50" s="85"/>
      <c r="G50" s="85"/>
      <c r="H50" s="42"/>
    </row>
    <row r="51" spans="1:8" ht="30" customHeight="1" x14ac:dyDescent="0.25">
      <c r="A51" s="90">
        <v>86</v>
      </c>
      <c r="B51" s="417" t="s">
        <v>405</v>
      </c>
      <c r="C51" s="417"/>
      <c r="D51" s="417"/>
      <c r="E51" s="417"/>
      <c r="F51" s="417"/>
      <c r="G51" s="417"/>
      <c r="H51" s="42"/>
    </row>
    <row r="52" spans="1:8" ht="15" customHeight="1" x14ac:dyDescent="0.25">
      <c r="A52" s="88"/>
      <c r="B52" s="86"/>
      <c r="C52" s="83" t="s">
        <v>67</v>
      </c>
      <c r="D52" s="83"/>
      <c r="E52" s="83" t="s">
        <v>68</v>
      </c>
      <c r="F52" s="92"/>
      <c r="G52" s="83" t="s">
        <v>106</v>
      </c>
      <c r="H52" s="42"/>
    </row>
    <row r="53" spans="1:8" ht="15" customHeight="1" x14ac:dyDescent="0.25">
      <c r="A53" s="88"/>
      <c r="B53" s="86"/>
      <c r="C53" s="246" t="str">
        <f>""</f>
        <v/>
      </c>
      <c r="D53" s="83"/>
      <c r="E53" s="246" t="str">
        <f>""</f>
        <v/>
      </c>
      <c r="F53" s="92"/>
      <c r="G53" s="246" t="str">
        <f>""</f>
        <v/>
      </c>
      <c r="H53" s="42"/>
    </row>
    <row r="54" spans="1:8" ht="15" customHeight="1" x14ac:dyDescent="0.25">
      <c r="A54" s="88"/>
      <c r="B54" s="86"/>
      <c r="C54" s="83"/>
      <c r="D54" s="83"/>
      <c r="E54" s="83"/>
      <c r="F54" s="92"/>
      <c r="G54" s="92"/>
      <c r="H54" s="42"/>
    </row>
    <row r="55" spans="1:8" ht="15" customHeight="1" x14ac:dyDescent="0.25">
      <c r="A55" s="89"/>
      <c r="B55" s="417" t="s">
        <v>170</v>
      </c>
      <c r="C55" s="417"/>
      <c r="D55" s="417"/>
      <c r="E55" s="417"/>
      <c r="F55" s="417"/>
      <c r="G55" s="417"/>
      <c r="H55" s="42"/>
    </row>
    <row r="56" spans="1:8" ht="15" customHeight="1" x14ac:dyDescent="0.25">
      <c r="A56" s="507" t="s">
        <v>154</v>
      </c>
      <c r="B56" s="507" t="s">
        <v>172</v>
      </c>
      <c r="C56" s="507" t="s">
        <v>173</v>
      </c>
      <c r="D56" s="507" t="s">
        <v>174</v>
      </c>
      <c r="E56" s="507" t="s">
        <v>175</v>
      </c>
      <c r="F56" s="70" t="s">
        <v>176</v>
      </c>
      <c r="G56" s="507" t="s">
        <v>177</v>
      </c>
      <c r="H56" s="42"/>
    </row>
    <row r="57" spans="1:8" ht="30" customHeight="1" x14ac:dyDescent="0.25">
      <c r="A57" s="507"/>
      <c r="B57" s="507"/>
      <c r="C57" s="507"/>
      <c r="D57" s="507"/>
      <c r="E57" s="507"/>
      <c r="F57" s="70" t="s">
        <v>171</v>
      </c>
      <c r="G57" s="507"/>
      <c r="H57" s="42"/>
    </row>
    <row r="58" spans="1:8" ht="15" customHeight="1" x14ac:dyDescent="0.25">
      <c r="A58" s="73">
        <v>1</v>
      </c>
      <c r="B58" s="266" t="str">
        <f>""</f>
        <v/>
      </c>
      <c r="C58" s="246" t="str">
        <f>""</f>
        <v/>
      </c>
      <c r="D58" s="246" t="str">
        <f>""</f>
        <v/>
      </c>
      <c r="E58" s="246" t="str">
        <f>""</f>
        <v/>
      </c>
      <c r="F58" s="246" t="str">
        <f>""</f>
        <v/>
      </c>
      <c r="G58" s="246" t="str">
        <f>""</f>
        <v/>
      </c>
      <c r="H58" s="42"/>
    </row>
    <row r="59" spans="1:8" ht="15" customHeight="1" x14ac:dyDescent="0.25">
      <c r="A59" s="73">
        <v>2</v>
      </c>
      <c r="B59" s="266" t="str">
        <f>""</f>
        <v/>
      </c>
      <c r="C59" s="246" t="str">
        <f>""</f>
        <v/>
      </c>
      <c r="D59" s="246" t="str">
        <f>""</f>
        <v/>
      </c>
      <c r="E59" s="246" t="str">
        <f>""</f>
        <v/>
      </c>
      <c r="F59" s="246" t="str">
        <f>""</f>
        <v/>
      </c>
      <c r="G59" s="246" t="str">
        <f>""</f>
        <v/>
      </c>
      <c r="H59" s="42"/>
    </row>
    <row r="60" spans="1:8" ht="15" customHeight="1" x14ac:dyDescent="0.25">
      <c r="A60" s="73">
        <v>3</v>
      </c>
      <c r="B60" s="266" t="str">
        <f>""</f>
        <v/>
      </c>
      <c r="C60" s="246" t="str">
        <f>""</f>
        <v/>
      </c>
      <c r="D60" s="246" t="str">
        <f>""</f>
        <v/>
      </c>
      <c r="E60" s="246" t="str">
        <f>""</f>
        <v/>
      </c>
      <c r="F60" s="246" t="str">
        <f>""</f>
        <v/>
      </c>
      <c r="G60" s="246" t="str">
        <f>""</f>
        <v/>
      </c>
      <c r="H60" s="42"/>
    </row>
    <row r="61" spans="1:8" ht="15" customHeight="1" x14ac:dyDescent="0.25">
      <c r="A61" s="73">
        <v>4</v>
      </c>
      <c r="B61" s="266" t="str">
        <f>""</f>
        <v/>
      </c>
      <c r="C61" s="246" t="str">
        <f>""</f>
        <v/>
      </c>
      <c r="D61" s="246" t="str">
        <f>""</f>
        <v/>
      </c>
      <c r="E61" s="246" t="str">
        <f>""</f>
        <v/>
      </c>
      <c r="F61" s="246" t="str">
        <f>""</f>
        <v/>
      </c>
      <c r="G61" s="246" t="str">
        <f>""</f>
        <v/>
      </c>
      <c r="H61" s="117"/>
    </row>
    <row r="62" spans="1:8" ht="15" customHeight="1" x14ac:dyDescent="0.25">
      <c r="A62" s="73">
        <v>5</v>
      </c>
      <c r="B62" s="266" t="str">
        <f>""</f>
        <v/>
      </c>
      <c r="C62" s="246" t="str">
        <f>""</f>
        <v/>
      </c>
      <c r="D62" s="246" t="str">
        <f>""</f>
        <v/>
      </c>
      <c r="E62" s="246" t="str">
        <f>""</f>
        <v/>
      </c>
      <c r="F62" s="246" t="str">
        <f>""</f>
        <v/>
      </c>
      <c r="G62" s="246" t="str">
        <f>""</f>
        <v/>
      </c>
      <c r="H62" s="117"/>
    </row>
    <row r="63" spans="1:8" ht="15" customHeight="1" x14ac:dyDescent="0.25">
      <c r="A63" s="89"/>
      <c r="B63" s="85"/>
      <c r="C63" s="85"/>
      <c r="D63" s="85"/>
      <c r="E63" s="85"/>
      <c r="F63" s="85"/>
      <c r="G63" s="85"/>
      <c r="H63" s="117"/>
    </row>
    <row r="64" spans="1:8" ht="15" customHeight="1" x14ac:dyDescent="0.25">
      <c r="A64" s="89"/>
      <c r="B64" s="481" t="str">
        <f>""</f>
        <v/>
      </c>
      <c r="C64" s="482"/>
      <c r="D64" s="482"/>
      <c r="E64" s="482"/>
      <c r="F64" s="482"/>
      <c r="G64" s="483"/>
      <c r="H64" s="117"/>
    </row>
    <row r="65" spans="1:8" ht="15" customHeight="1" x14ac:dyDescent="0.25">
      <c r="A65" s="89"/>
      <c r="B65" s="85"/>
      <c r="C65" s="85"/>
      <c r="D65" s="85"/>
      <c r="E65" s="85"/>
      <c r="F65" s="85"/>
      <c r="G65" s="85"/>
      <c r="H65" s="117"/>
    </row>
    <row r="66" spans="1:8" ht="15" customHeight="1" x14ac:dyDescent="0.25">
      <c r="A66" s="90">
        <v>87</v>
      </c>
      <c r="B66" s="417" t="s">
        <v>220</v>
      </c>
      <c r="C66" s="417"/>
      <c r="D66" s="417"/>
      <c r="E66" s="417"/>
      <c r="F66" s="417"/>
      <c r="G66" s="417"/>
      <c r="H66" s="117"/>
    </row>
    <row r="67" spans="1:8" ht="15" customHeight="1" x14ac:dyDescent="0.25">
      <c r="A67" s="88"/>
      <c r="B67" s="86"/>
      <c r="C67" s="83" t="s">
        <v>67</v>
      </c>
      <c r="D67" s="83"/>
      <c r="E67" s="83" t="s">
        <v>68</v>
      </c>
      <c r="F67" s="92"/>
      <c r="G67" s="83" t="s">
        <v>106</v>
      </c>
      <c r="H67" s="117"/>
    </row>
    <row r="68" spans="1:8" ht="15" customHeight="1" x14ac:dyDescent="0.25">
      <c r="A68" s="88"/>
      <c r="B68" s="86"/>
      <c r="C68" s="246" t="str">
        <f>""</f>
        <v/>
      </c>
      <c r="D68" s="83"/>
      <c r="E68" s="246" t="str">
        <f>""</f>
        <v/>
      </c>
      <c r="F68" s="92"/>
      <c r="G68" s="246" t="str">
        <f>""</f>
        <v/>
      </c>
      <c r="H68" s="117"/>
    </row>
    <row r="69" spans="1:8" ht="15" customHeight="1" x14ac:dyDescent="0.25">
      <c r="A69" s="88"/>
      <c r="B69" s="86"/>
      <c r="C69" s="83"/>
      <c r="D69" s="83"/>
      <c r="E69" s="83"/>
      <c r="F69" s="92"/>
      <c r="G69" s="92"/>
      <c r="H69" s="117"/>
    </row>
    <row r="70" spans="1:8" ht="15" customHeight="1" x14ac:dyDescent="0.25">
      <c r="A70" s="88"/>
      <c r="B70" s="481" t="str">
        <f>""</f>
        <v/>
      </c>
      <c r="C70" s="482"/>
      <c r="D70" s="482"/>
      <c r="E70" s="482"/>
      <c r="F70" s="482"/>
      <c r="G70" s="483"/>
      <c r="H70" s="117"/>
    </row>
    <row r="71" spans="1:8" ht="15" customHeight="1" x14ac:dyDescent="0.25">
      <c r="A71" s="89"/>
      <c r="B71" s="85"/>
      <c r="C71" s="85"/>
      <c r="D71" s="85"/>
      <c r="E71" s="85"/>
      <c r="F71" s="85"/>
      <c r="G71" s="85"/>
      <c r="H71" s="117"/>
    </row>
    <row r="72" spans="1:8" ht="15" customHeight="1" x14ac:dyDescent="0.25">
      <c r="A72" s="90">
        <v>88</v>
      </c>
      <c r="B72" s="417" t="s">
        <v>36</v>
      </c>
      <c r="C72" s="417"/>
      <c r="D72" s="417"/>
      <c r="E72" s="417"/>
      <c r="F72" s="417"/>
      <c r="G72" s="417"/>
      <c r="H72" s="117"/>
    </row>
    <row r="73" spans="1:8" ht="15" customHeight="1" x14ac:dyDescent="0.25">
      <c r="A73" s="88"/>
      <c r="B73" s="86"/>
      <c r="C73" s="83" t="s">
        <v>67</v>
      </c>
      <c r="D73" s="83"/>
      <c r="E73" s="83" t="s">
        <v>68</v>
      </c>
      <c r="F73" s="92"/>
      <c r="G73" s="83" t="s">
        <v>106</v>
      </c>
      <c r="H73" s="117"/>
    </row>
    <row r="74" spans="1:8" ht="15" customHeight="1" x14ac:dyDescent="0.25">
      <c r="A74" s="88"/>
      <c r="B74" s="86"/>
      <c r="C74" s="246" t="str">
        <f>""</f>
        <v/>
      </c>
      <c r="D74" s="83"/>
      <c r="E74" s="246" t="str">
        <f>""</f>
        <v/>
      </c>
      <c r="F74" s="92"/>
      <c r="G74" s="246" t="str">
        <f>""</f>
        <v/>
      </c>
      <c r="H74" s="117"/>
    </row>
    <row r="75" spans="1:8" ht="15" customHeight="1" x14ac:dyDescent="0.25">
      <c r="A75" s="88"/>
      <c r="B75" s="86"/>
      <c r="C75" s="83"/>
      <c r="D75" s="83"/>
      <c r="E75" s="83"/>
      <c r="F75" s="92"/>
      <c r="G75" s="92"/>
      <c r="H75" s="117"/>
    </row>
    <row r="76" spans="1:8" ht="15" customHeight="1" x14ac:dyDescent="0.25">
      <c r="A76" s="88"/>
      <c r="B76" s="481" t="str">
        <f>""</f>
        <v/>
      </c>
      <c r="C76" s="482"/>
      <c r="D76" s="482"/>
      <c r="E76" s="482"/>
      <c r="F76" s="482"/>
      <c r="G76" s="483"/>
      <c r="H76" s="117"/>
    </row>
    <row r="77" spans="1:8" ht="15" customHeight="1" x14ac:dyDescent="0.25">
      <c r="A77" s="85"/>
      <c r="B77" s="85"/>
      <c r="C77" s="85"/>
      <c r="D77" s="85"/>
      <c r="E77" s="85"/>
      <c r="F77" s="85"/>
      <c r="G77" s="85"/>
      <c r="H77" s="42"/>
    </row>
  </sheetData>
  <mergeCells count="30">
    <mergeCell ref="B76:G76"/>
    <mergeCell ref="B70:G70"/>
    <mergeCell ref="B66:G66"/>
    <mergeCell ref="B72:G72"/>
    <mergeCell ref="B7:C7"/>
    <mergeCell ref="B11:C11"/>
    <mergeCell ref="B64:G64"/>
    <mergeCell ref="B25:G25"/>
    <mergeCell ref="B19:G19"/>
    <mergeCell ref="B21:G21"/>
    <mergeCell ref="B1:G1"/>
    <mergeCell ref="E56:E57"/>
    <mergeCell ref="G56:G57"/>
    <mergeCell ref="B43:G43"/>
    <mergeCell ref="B49:G49"/>
    <mergeCell ref="B31:G31"/>
    <mergeCell ref="B51:G51"/>
    <mergeCell ref="B55:G55"/>
    <mergeCell ref="B5:G5"/>
    <mergeCell ref="B27:G27"/>
    <mergeCell ref="B37:G37"/>
    <mergeCell ref="B33:G33"/>
    <mergeCell ref="B15:C15"/>
    <mergeCell ref="B3:G3"/>
    <mergeCell ref="A56:A57"/>
    <mergeCell ref="B56:B57"/>
    <mergeCell ref="C56:C57"/>
    <mergeCell ref="D56:D57"/>
    <mergeCell ref="B39:G39"/>
    <mergeCell ref="B45:G45"/>
  </mergeCells>
  <phoneticPr fontId="0" type="noConversion"/>
  <printOptions horizontalCentered="1"/>
  <pageMargins left="0.98425196850393704" right="0.78740157480314965" top="1.38" bottom="0.67" header="0.39370078740157483" footer="0.39370078740157483"/>
  <pageSetup paperSize="9" scale="80" orientation="portrait" horizontalDpi="4294967295" verticalDpi="1200" r:id="rId1"/>
  <headerFooter alignWithMargins="0">
    <oddHeader>&amp;L&amp;G</oddHeader>
  </headerFooter>
  <rowBreaks count="1" manualBreakCount="1">
    <brk id="43"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158"/>
  <sheetViews>
    <sheetView topLeftCell="A136" zoomScale="85" zoomScaleNormal="100" workbookViewId="0">
      <selection activeCell="F158" sqref="F158"/>
    </sheetView>
  </sheetViews>
  <sheetFormatPr baseColWidth="10" defaultRowHeight="13.2" x14ac:dyDescent="0.25"/>
  <cols>
    <col min="1" max="1" width="4.33203125" customWidth="1"/>
    <col min="2" max="2" width="12.88671875" customWidth="1"/>
    <col min="4" max="4" width="12.33203125" bestFit="1" customWidth="1"/>
    <col min="6" max="6" width="16" customWidth="1"/>
    <col min="7" max="7" width="17.88671875" customWidth="1"/>
    <col min="8" max="8" width="30.109375" customWidth="1"/>
    <col min="9" max="9" width="2.6640625" customWidth="1"/>
    <col min="10" max="10" width="28.6640625" customWidth="1"/>
    <col min="15" max="15" width="33.44140625" customWidth="1"/>
  </cols>
  <sheetData>
    <row r="2" spans="1:16" ht="16.2" thickBot="1" x14ac:dyDescent="0.35">
      <c r="I2" s="140"/>
    </row>
    <row r="3" spans="1:16" ht="13.8" thickBot="1" x14ac:dyDescent="0.3">
      <c r="A3" s="39" t="s">
        <v>107</v>
      </c>
      <c r="B3" s="571" t="s">
        <v>110</v>
      </c>
      <c r="C3" s="571"/>
      <c r="D3" s="571"/>
      <c r="E3" s="571"/>
      <c r="F3" s="572"/>
      <c r="G3" s="27"/>
      <c r="H3" s="143" t="s">
        <v>281</v>
      </c>
      <c r="J3" s="143" t="s">
        <v>280</v>
      </c>
      <c r="M3" s="38">
        <v>1</v>
      </c>
      <c r="N3" s="188" t="s">
        <v>123</v>
      </c>
      <c r="O3" s="181" t="s">
        <v>309</v>
      </c>
      <c r="P3" s="200">
        <f>SUM(F9:F12)</f>
        <v>3</v>
      </c>
    </row>
    <row r="4" spans="1:16" x14ac:dyDescent="0.25">
      <c r="H4" s="150"/>
      <c r="J4" s="150"/>
      <c r="M4" s="38">
        <v>2</v>
      </c>
      <c r="N4" s="189" t="s">
        <v>124</v>
      </c>
      <c r="O4" s="183" t="s">
        <v>310</v>
      </c>
      <c r="P4" s="184">
        <f>SUM(F14:F17)</f>
        <v>0</v>
      </c>
    </row>
    <row r="5" spans="1:16" ht="12.75" customHeight="1" x14ac:dyDescent="0.25">
      <c r="A5" s="27" t="s">
        <v>123</v>
      </c>
      <c r="B5" s="270" t="s">
        <v>122</v>
      </c>
      <c r="C5" s="18"/>
      <c r="D5" s="18"/>
      <c r="E5" s="18"/>
      <c r="F5" s="18"/>
      <c r="G5" s="33"/>
      <c r="H5" s="141"/>
      <c r="J5" s="141"/>
      <c r="M5" s="38">
        <v>3</v>
      </c>
      <c r="N5" s="189" t="s">
        <v>125</v>
      </c>
      <c r="O5" s="183" t="s">
        <v>311</v>
      </c>
      <c r="P5" s="184">
        <f>F19</f>
        <v>0</v>
      </c>
    </row>
    <row r="6" spans="1:16" ht="27" thickBot="1" x14ac:dyDescent="0.3">
      <c r="H6" s="141"/>
      <c r="J6" s="141"/>
      <c r="M6" s="38">
        <v>4</v>
      </c>
      <c r="N6" s="190" t="s">
        <v>126</v>
      </c>
      <c r="O6" s="180" t="s">
        <v>312</v>
      </c>
      <c r="P6" s="186">
        <f>SUM(F21:F21)</f>
        <v>0</v>
      </c>
    </row>
    <row r="7" spans="1:16" x14ac:dyDescent="0.25">
      <c r="B7" t="s">
        <v>225</v>
      </c>
      <c r="C7" s="38" t="s">
        <v>226</v>
      </c>
      <c r="D7" s="38" t="s">
        <v>227</v>
      </c>
      <c r="F7" s="276"/>
      <c r="G7" s="277"/>
      <c r="H7" s="141"/>
      <c r="J7" s="141"/>
      <c r="M7" s="38">
        <v>5</v>
      </c>
      <c r="N7" s="188" t="s">
        <v>127</v>
      </c>
      <c r="O7" s="181" t="s">
        <v>306</v>
      </c>
      <c r="P7" s="182">
        <f>SUM(F25:F28)</f>
        <v>0</v>
      </c>
    </row>
    <row r="8" spans="1:16" x14ac:dyDescent="0.25">
      <c r="B8" s="42"/>
      <c r="C8" s="42"/>
      <c r="D8" s="42"/>
      <c r="E8" s="42"/>
      <c r="F8" s="278"/>
      <c r="G8" s="279"/>
      <c r="H8" s="141"/>
      <c r="J8" s="141"/>
      <c r="M8" s="38">
        <v>6</v>
      </c>
      <c r="N8" s="189" t="s">
        <v>131</v>
      </c>
      <c r="O8" s="183" t="s">
        <v>307</v>
      </c>
      <c r="P8" s="184">
        <f>SUM(F30)</f>
        <v>0</v>
      </c>
    </row>
    <row r="9" spans="1:16" ht="26.4" x14ac:dyDescent="0.25">
      <c r="B9" s="144" t="s">
        <v>27</v>
      </c>
      <c r="C9" s="42">
        <v>1</v>
      </c>
      <c r="D9" s="42">
        <f>+IF('S. Financiera y Oblig. Legales'!E28&lt;1,0,C9*1)</f>
        <v>0</v>
      </c>
      <c r="E9" s="42"/>
      <c r="F9" s="278">
        <f>IF(C9&gt;0,IF(D9=0,1,0),0)</f>
        <v>1</v>
      </c>
      <c r="G9" s="279"/>
      <c r="H9" s="141" t="str">
        <f>IF(D9&gt;0,"","El ratio de liquidez general, menor que uno")</f>
        <v>El ratio de liquidez general, menor que uno</v>
      </c>
      <c r="J9" s="141" t="str">
        <f>IF(D9&gt;0,"Ratio de liquidez general mayor que uno","")</f>
        <v/>
      </c>
      <c r="M9" s="38">
        <v>7</v>
      </c>
      <c r="N9" s="189" t="s">
        <v>133</v>
      </c>
      <c r="O9" s="179" t="s">
        <v>313</v>
      </c>
      <c r="P9" s="184">
        <f>SUM(F32:F33)</f>
        <v>0</v>
      </c>
    </row>
    <row r="10" spans="1:16" ht="26.4" x14ac:dyDescent="0.25">
      <c r="B10" s="144" t="s">
        <v>28</v>
      </c>
      <c r="C10" s="42">
        <v>1</v>
      </c>
      <c r="D10" s="42">
        <f>IF('S. Financiera y Oblig. Legales'!E13&gt;0,IF('S. Financiera y Oblig. Legales'!E30&lt;1,0,C10*1),1)</f>
        <v>1</v>
      </c>
      <c r="E10" s="42"/>
      <c r="F10" s="278">
        <f t="shared" ref="F10:F21" si="0">IF(C10&gt;0,IF(D10=0,1,0),0)</f>
        <v>0</v>
      </c>
      <c r="G10" s="279"/>
      <c r="H10" s="141" t="str">
        <f>IF(D10&gt;0,"","El ratio de activo no corriente / pasivo no corriente, menor que uno")</f>
        <v/>
      </c>
      <c r="J10" s="145"/>
      <c r="M10" s="38">
        <v>8</v>
      </c>
      <c r="N10" s="189" t="s">
        <v>137</v>
      </c>
      <c r="O10" s="179" t="s">
        <v>314</v>
      </c>
      <c r="P10" s="184">
        <f>SUM(F35:F37)</f>
        <v>0</v>
      </c>
    </row>
    <row r="11" spans="1:16" ht="27" thickBot="1" x14ac:dyDescent="0.3">
      <c r="B11" s="144" t="s">
        <v>29</v>
      </c>
      <c r="C11" s="42">
        <v>1</v>
      </c>
      <c r="D11" s="42">
        <f>IF('S. Financiera y Oblig. Legales'!E42&lt;=0,0,1*C11)</f>
        <v>0</v>
      </c>
      <c r="E11" s="42"/>
      <c r="F11" s="278">
        <f t="shared" si="0"/>
        <v>1</v>
      </c>
      <c r="G11" s="279"/>
      <c r="H11" s="141" t="str">
        <f>IF(D11&gt;=1,"","El ratio de rentabilidad / patrimonio es menor a cero")</f>
        <v>El ratio de rentabilidad / patrimonio es menor a cero</v>
      </c>
      <c r="J11" s="141" t="str">
        <f>IF(D11&gt;0,"El ratio de rentabilidad / patrimonio es positivo","")</f>
        <v/>
      </c>
      <c r="M11" s="38">
        <v>9</v>
      </c>
      <c r="N11" s="190" t="s">
        <v>145</v>
      </c>
      <c r="O11" s="185" t="s">
        <v>308</v>
      </c>
      <c r="P11" s="186">
        <f>SUM(F39:F40)</f>
        <v>2</v>
      </c>
    </row>
    <row r="12" spans="1:16" ht="26.4" x14ac:dyDescent="0.25">
      <c r="B12" s="144">
        <v>2</v>
      </c>
      <c r="C12" s="42">
        <v>1</v>
      </c>
      <c r="D12" s="42">
        <f>IF('S. Financiera y Oblig. Legales'!C64="",0,C12*1)</f>
        <v>0</v>
      </c>
      <c r="E12" s="42"/>
      <c r="F12" s="278">
        <f t="shared" si="0"/>
        <v>1</v>
      </c>
      <c r="G12" s="279"/>
      <c r="H12" s="141" t="str">
        <f>IF(D12&gt;0,"","La empresa no presentó los estados financieros")</f>
        <v>La empresa no presentó los estados financieros</v>
      </c>
      <c r="J12" s="145"/>
      <c r="M12" s="38">
        <v>10</v>
      </c>
      <c r="N12" s="331" t="s">
        <v>127</v>
      </c>
      <c r="O12" s="332" t="s">
        <v>433</v>
      </c>
      <c r="P12" s="184">
        <f>SUM(F44:F62)</f>
        <v>0</v>
      </c>
    </row>
    <row r="13" spans="1:16" ht="12.75" customHeight="1" x14ac:dyDescent="0.25">
      <c r="A13" s="27" t="s">
        <v>124</v>
      </c>
      <c r="B13" s="270" t="s">
        <v>111</v>
      </c>
      <c r="C13" s="270"/>
      <c r="D13" s="270"/>
      <c r="E13" s="270"/>
      <c r="F13" s="278"/>
      <c r="G13" s="280"/>
      <c r="H13" s="141"/>
      <c r="J13" s="141"/>
      <c r="M13" s="38">
        <v>11</v>
      </c>
      <c r="N13" s="189" t="s">
        <v>143</v>
      </c>
      <c r="O13" s="183" t="s">
        <v>315</v>
      </c>
      <c r="P13" s="184">
        <f>SUM(F64:F70)</f>
        <v>0</v>
      </c>
    </row>
    <row r="14" spans="1:16" ht="36.75" customHeight="1" x14ac:dyDescent="0.25">
      <c r="A14" s="27"/>
      <c r="B14" s="13">
        <v>4</v>
      </c>
      <c r="C14" s="151">
        <v>1</v>
      </c>
      <c r="D14" s="42">
        <f>IF(OR('S. Financiera y Oblig. Legales'!F83="NO",'S. Financiera y Oblig. Legales'!F84="NO",'S. Financiera y Oblig. Legales'!F85="NO",'S. Financiera y Oblig. Legales'!F86="NO",'S. Financiera y Oblig. Legales'!F87="NO"),0,1*C14)</f>
        <v>1</v>
      </c>
      <c r="E14" s="147"/>
      <c r="F14" s="278">
        <f t="shared" si="0"/>
        <v>0</v>
      </c>
      <c r="G14" s="281"/>
      <c r="H14" s="141" t="str">
        <f>IF(D14&gt;0,"","La empresa no se encuentra al día en el pago de sus obligaciones vigentes")</f>
        <v/>
      </c>
      <c r="J14" s="141" t="str">
        <f>IF(D14&gt;0,"La empresa se encuentra al día en el pago de sus obligaciones vigentes","")</f>
        <v>La empresa se encuentra al día en el pago de sus obligaciones vigentes</v>
      </c>
      <c r="M14" s="38">
        <v>12</v>
      </c>
      <c r="N14" s="189" t="s">
        <v>151</v>
      </c>
      <c r="O14" s="183" t="s">
        <v>316</v>
      </c>
      <c r="P14" s="184">
        <f>SUM(F72:F76)</f>
        <v>0</v>
      </c>
    </row>
    <row r="15" spans="1:16" ht="28.5" customHeight="1" x14ac:dyDescent="0.25">
      <c r="B15" s="144">
        <v>5</v>
      </c>
      <c r="C15" s="42">
        <v>1</v>
      </c>
      <c r="D15" s="42">
        <f>IF('S. Financiera y Oblig. Legales'!C96="X",0,1*C15)</f>
        <v>1</v>
      </c>
      <c r="E15" s="42"/>
      <c r="F15" s="278">
        <f t="shared" si="0"/>
        <v>0</v>
      </c>
      <c r="G15" s="279"/>
      <c r="H15" s="141" t="str">
        <f>IF(D15&gt;0,"","Registra obligaciones vencidas y no pagadas")</f>
        <v/>
      </c>
      <c r="J15" s="141" t="str">
        <f>IF(D15&gt;0,"No registra obligaciones vencidas y no pagadas","")</f>
        <v>No registra obligaciones vencidas y no pagadas</v>
      </c>
      <c r="M15" s="38">
        <v>13</v>
      </c>
      <c r="N15" s="191" t="s">
        <v>157</v>
      </c>
      <c r="O15" s="195" t="s">
        <v>317</v>
      </c>
      <c r="P15" s="184">
        <f>SUM(F78:F86)</f>
        <v>0</v>
      </c>
    </row>
    <row r="16" spans="1:16" ht="27.75" customHeight="1" x14ac:dyDescent="0.25">
      <c r="B16" s="144">
        <v>6</v>
      </c>
      <c r="C16" s="42">
        <v>1</v>
      </c>
      <c r="D16" s="42">
        <f>IF('S. Financiera y Oblig. Legales'!C102="X",0,1*C16)</f>
        <v>1</v>
      </c>
      <c r="E16" s="42"/>
      <c r="F16" s="278">
        <f t="shared" si="0"/>
        <v>0</v>
      </c>
      <c r="G16" s="279"/>
      <c r="H16" s="141" t="str">
        <f>IF(D16&gt;0,"","Tiene procesos judiciales")</f>
        <v/>
      </c>
      <c r="J16" s="141" t="str">
        <f>IF(D16&gt;0,"No tiene procesos judiciales pendientes","")</f>
        <v>No tiene procesos judiciales pendientes</v>
      </c>
      <c r="M16" s="38">
        <v>14</v>
      </c>
      <c r="N16" s="189" t="s">
        <v>158</v>
      </c>
      <c r="O16" s="179" t="s">
        <v>318</v>
      </c>
      <c r="P16" s="184">
        <f>SUM(F88)</f>
        <v>0</v>
      </c>
    </row>
    <row r="17" spans="1:16" ht="27" thickBot="1" x14ac:dyDescent="0.3">
      <c r="B17" s="148">
        <v>8</v>
      </c>
      <c r="C17" s="42">
        <f>IF('S. Financiera y Oblig. Legales'!G120="X",0,1)</f>
        <v>1</v>
      </c>
      <c r="D17" s="42">
        <f>IF('S. Financiera y Oblig. Legales'!E120="X",0,1*C17)</f>
        <v>1</v>
      </c>
      <c r="E17" s="42"/>
      <c r="F17" s="278">
        <f t="shared" si="0"/>
        <v>0</v>
      </c>
      <c r="G17" s="279"/>
      <c r="H17" s="141" t="str">
        <f>IF(C17&gt;0,IF(D17&gt;0,"","la SBS no califica a la empresa como normal"),"")</f>
        <v/>
      </c>
      <c r="J17" s="141" t="str">
        <f>IF(D17&gt;0,"La SBS califica a la empresa como normal","")</f>
        <v>La SBS califica a la empresa como normal</v>
      </c>
      <c r="M17" s="38">
        <v>15</v>
      </c>
      <c r="N17" s="190" t="s">
        <v>160</v>
      </c>
      <c r="O17" s="180" t="s">
        <v>319</v>
      </c>
      <c r="P17" s="186">
        <f>SUM(F88:F98)</f>
        <v>0</v>
      </c>
    </row>
    <row r="18" spans="1:16" ht="24.75" customHeight="1" x14ac:dyDescent="0.25">
      <c r="A18" s="187" t="s">
        <v>125</v>
      </c>
      <c r="B18" s="271" t="s">
        <v>115</v>
      </c>
      <c r="C18" s="271"/>
      <c r="D18" s="271"/>
      <c r="E18" s="271"/>
      <c r="F18" s="278"/>
      <c r="G18" s="280"/>
      <c r="H18" s="141"/>
      <c r="J18" s="141"/>
      <c r="M18" s="38">
        <v>16</v>
      </c>
      <c r="N18" s="188" t="s">
        <v>179</v>
      </c>
      <c r="O18" s="196" t="s">
        <v>320</v>
      </c>
      <c r="P18" s="182">
        <f>SUM(F102:F117)</f>
        <v>0</v>
      </c>
    </row>
    <row r="19" spans="1:16" ht="26.25" customHeight="1" thickBot="1" x14ac:dyDescent="0.3">
      <c r="B19" s="153">
        <v>9</v>
      </c>
      <c r="C19" s="42">
        <v>1</v>
      </c>
      <c r="D19" s="42">
        <f>IF(OR('S. Financiera y Oblig. Legales'!E129="NO",'S. Financiera y Oblig. Legales'!E130="NO",'S. Financiera y Oblig. Legales'!E131="NO",'S. Financiera y Oblig. Legales'!E132="NO"),0,1*C19)</f>
        <v>1</v>
      </c>
      <c r="E19" s="42"/>
      <c r="F19" s="278">
        <f t="shared" si="0"/>
        <v>0</v>
      </c>
      <c r="G19" s="279"/>
      <c r="H19" s="141" t="str">
        <f>IF(D19&gt;0,"","Las pólizas de seguro aplicables no se encuentran vigentes")</f>
        <v/>
      </c>
      <c r="J19" s="141" t="str">
        <f>IF(D19&gt;0,IF(OR('S. Financiera y Oblig. Legales'!E129="NA",'S. Financiera y Oblig. Legales'!E130="NA",'S. Financiera y Oblig. Legales'!E131="N",'S. Financiera y Oblig. Legales'!E132="NA"),"","Las pólizas de seguro aplicables se encuentran vigentes"),"")</f>
        <v>Las pólizas de seguro aplicables se encuentran vigentes</v>
      </c>
      <c r="M19" s="38">
        <v>17</v>
      </c>
      <c r="N19" s="190" t="s">
        <v>181</v>
      </c>
      <c r="O19" s="180" t="s">
        <v>321</v>
      </c>
      <c r="P19" s="186">
        <f>SUM(F119:F123)</f>
        <v>0</v>
      </c>
    </row>
    <row r="20" spans="1:16" ht="22.5" customHeight="1" thickBot="1" x14ac:dyDescent="0.3">
      <c r="A20" s="187" t="s">
        <v>126</v>
      </c>
      <c r="B20" s="271" t="s">
        <v>116</v>
      </c>
      <c r="C20" s="271"/>
      <c r="D20" s="271"/>
      <c r="E20" s="271"/>
      <c r="F20" s="278"/>
      <c r="G20" s="280"/>
      <c r="H20" s="141"/>
      <c r="J20" s="141"/>
      <c r="M20" s="38">
        <v>18</v>
      </c>
      <c r="N20" s="197" t="s">
        <v>169</v>
      </c>
      <c r="O20" s="198" t="s">
        <v>322</v>
      </c>
      <c r="P20" s="199">
        <f>SUM(F127:F136)</f>
        <v>0</v>
      </c>
    </row>
    <row r="21" spans="1:16" ht="39" customHeight="1" thickBot="1" x14ac:dyDescent="0.3">
      <c r="B21" s="153">
        <v>10</v>
      </c>
      <c r="C21" s="42">
        <v>1</v>
      </c>
      <c r="D21" s="42">
        <f>IF(AND('S. Financiera y Oblig. Legales'!E140="",'S. Financiera y Oblig. Legales'!E141="",'S. Financiera y Oblig. Legales'!E142="",'S. Financiera y Oblig. Legales'!E143=""),1*C21,0)</f>
        <v>1</v>
      </c>
      <c r="E21" s="42"/>
      <c r="F21" s="282">
        <f t="shared" si="0"/>
        <v>0</v>
      </c>
      <c r="G21" s="274">
        <f>0.9*(SUM(F9:F21))</f>
        <v>2.7</v>
      </c>
      <c r="H21" s="141" t="str">
        <f>IF(D21&gt;0,"","La empresa no ha cumplido con alguna de las obligaciones legales aplicables a su actividad")</f>
        <v/>
      </c>
      <c r="J21" s="141" t="str">
        <f>IF(D21&gt;0,"La empresa ha cumplido con las obligaciones legales aplicables a su actividad","")</f>
        <v>La empresa ha cumplido con las obligaciones legales aplicables a su actividad</v>
      </c>
      <c r="M21" s="38"/>
      <c r="N21" s="192"/>
      <c r="O21" s="193"/>
      <c r="P21" s="194"/>
    </row>
    <row r="22" spans="1:16" ht="20.25" customHeight="1" thickBot="1" x14ac:dyDescent="0.3">
      <c r="B22" s="154" t="s">
        <v>285</v>
      </c>
      <c r="C22" s="155"/>
      <c r="D22" s="157">
        <f>(SUM(D9:D12)+SUM(D14:D17)+D19+SUM(D21:D21))*100/(SUM(C9:C12)+SUM(C14:C17)+C19+SUM(C21:C21))+G21</f>
        <v>72.7</v>
      </c>
      <c r="E22" s="42"/>
      <c r="F22" s="42"/>
      <c r="H22" s="141"/>
      <c r="J22" s="141"/>
      <c r="M22" s="38"/>
      <c r="N22" s="192"/>
      <c r="O22" s="193"/>
      <c r="P22" s="194"/>
    </row>
    <row r="23" spans="1:16" ht="20.100000000000001" customHeight="1" thickBot="1" x14ac:dyDescent="0.3">
      <c r="A23" s="39" t="s">
        <v>119</v>
      </c>
      <c r="B23" s="569" t="s">
        <v>118</v>
      </c>
      <c r="C23" s="569"/>
      <c r="D23" s="569"/>
      <c r="E23" s="569"/>
      <c r="F23" s="570"/>
      <c r="G23" s="27"/>
      <c r="H23" s="142"/>
      <c r="I23" s="27"/>
      <c r="J23" s="142"/>
      <c r="M23" s="38"/>
    </row>
    <row r="24" spans="1:16" ht="16.5" customHeight="1" thickBot="1" x14ac:dyDescent="0.3">
      <c r="A24" s="118" t="s">
        <v>127</v>
      </c>
      <c r="B24" s="271" t="s">
        <v>120</v>
      </c>
      <c r="C24" s="271"/>
      <c r="D24" s="271"/>
      <c r="E24" s="271"/>
      <c r="F24" s="271"/>
      <c r="G24" s="33"/>
      <c r="H24" s="142"/>
      <c r="I24" s="33"/>
      <c r="J24" s="142"/>
      <c r="M24" s="38"/>
    </row>
    <row r="25" spans="1:16" ht="29.25" customHeight="1" x14ac:dyDescent="0.25">
      <c r="B25" s="153" t="s">
        <v>443</v>
      </c>
      <c r="C25" s="42">
        <v>1</v>
      </c>
      <c r="D25" s="42">
        <f>IF(OR('Capacidad Operativa'!I8="NO",'Capacidad Operativa'!I9="NO",'Capacidad Operativa'!I10="NO",'Capacidad Operativa'!I11="NO",'Capacidad Operativa'!I12="NO"),0,1*C25)</f>
        <v>1</v>
      </c>
      <c r="E25" s="42"/>
      <c r="F25" s="283">
        <f t="shared" ref="F25:F40" si="1">IF(C25&gt;0,IF(D25=0,1,0),0)</f>
        <v>0</v>
      </c>
      <c r="G25" s="277"/>
      <c r="H25" s="141" t="str">
        <f>IF(D25&gt;0,"","Informalidad en la propiedad o alquiler de las instalaciones")</f>
        <v/>
      </c>
      <c r="J25" s="141" t="str">
        <f>IF(D25&gt;0,IF(OR('Capacidad Operativa'!I8="NA",'Capacidad Operativa'!I9="NA",'Capacidad Operativa'!I10="NA",'Capacidad Operativa'!I11="NA",'Capacidad Operativa'!I12="NA"),"","Formalidad en la propiedad o alquiler de las instalaciones"),"")</f>
        <v>Formalidad en la propiedad o alquiler de las instalaciones</v>
      </c>
      <c r="M25" s="38"/>
    </row>
    <row r="26" spans="1:16" ht="26.25" customHeight="1" x14ac:dyDescent="0.25">
      <c r="B26" s="144" t="s">
        <v>444</v>
      </c>
      <c r="C26" s="42">
        <v>1</v>
      </c>
      <c r="D26" s="42">
        <f>IF(OR('Capacidad Operativa'!H19="M",'Capacidad Operativa'!H19="R",'Capacidad Operativa'!H20="R",'Capacidad Operativa'!H20="M",'Capacidad Operativa'!H21="R",'Capacidad Operativa'!H21="M",'Capacidad Operativa'!H22="R",'Capacidad Operativa'!H22="M",'Capacidad Operativa'!H23="R",'Capacidad Operativa'!H23="M"),0,1*C26)</f>
        <v>1</v>
      </c>
      <c r="E26" s="42"/>
      <c r="F26" s="278">
        <f t="shared" si="1"/>
        <v>0</v>
      </c>
      <c r="G26" s="279"/>
      <c r="H26" s="141" t="str">
        <f>IF(D26&gt;0,"","El estado de las instalaciones no es el óptimo")</f>
        <v/>
      </c>
      <c r="J26" s="141" t="str">
        <f>IF(D26&gt;0,"El estado de las instalaciones es el adecuado","")</f>
        <v>El estado de las instalaciones es el adecuado</v>
      </c>
    </row>
    <row r="27" spans="1:16" ht="40.5" customHeight="1" x14ac:dyDescent="0.25">
      <c r="B27" s="153" t="s">
        <v>445</v>
      </c>
      <c r="C27" s="116">
        <f>IF('Capacidad Operativa'!H30="X",0,1)</f>
        <v>1</v>
      </c>
      <c r="D27" s="42">
        <f>IF('Capacidad Operativa'!F30="X",0,1*C27)</f>
        <v>1</v>
      </c>
      <c r="E27" s="42"/>
      <c r="F27" s="278">
        <f t="shared" si="1"/>
        <v>0</v>
      </c>
      <c r="G27" s="279"/>
      <c r="H27" s="141" t="str">
        <f>IF(C27&gt;0,IF(D27&gt;0,"","El almacenamiento carece de condiciones especiales, requeridas"),"")</f>
        <v/>
      </c>
      <c r="J27" s="141" t="str">
        <f>IF(D27&gt;0,"El almacenamiento en condiciones especiales es el adecuado","")</f>
        <v>El almacenamiento en condiciones especiales es el adecuado</v>
      </c>
    </row>
    <row r="28" spans="1:16" ht="32.25" customHeight="1" x14ac:dyDescent="0.25">
      <c r="B28" s="153" t="s">
        <v>446</v>
      </c>
      <c r="C28" s="116">
        <f>IF('Capacidad Operativa'!H34="X",0,1)</f>
        <v>1</v>
      </c>
      <c r="D28" s="42">
        <f>IF('Capacidad Operativa'!F34="X",0,1*C28)</f>
        <v>1</v>
      </c>
      <c r="E28" s="42"/>
      <c r="F28" s="278">
        <f t="shared" si="1"/>
        <v>0</v>
      </c>
      <c r="G28" s="279"/>
      <c r="H28" s="141" t="str">
        <f>IF(C28&gt;0,IF(D28&gt;0,"","El almacén no tiene la adecuada organización y control"),"")</f>
        <v/>
      </c>
      <c r="J28" s="141" t="str">
        <f>IF(D28&gt;0,"El almacenamiento de productos se encuentra organizado y controlado","")</f>
        <v>El almacenamiento de productos se encuentra organizado y controlado</v>
      </c>
    </row>
    <row r="29" spans="1:16" ht="15.75" customHeight="1" x14ac:dyDescent="0.25">
      <c r="A29" s="118" t="s">
        <v>131</v>
      </c>
      <c r="B29" s="271" t="s">
        <v>129</v>
      </c>
      <c r="C29" s="271"/>
      <c r="D29" s="271"/>
      <c r="E29" s="271"/>
      <c r="F29" s="278"/>
      <c r="G29" s="279"/>
      <c r="H29" s="141"/>
      <c r="J29" s="141"/>
    </row>
    <row r="30" spans="1:16" ht="27.75" customHeight="1" x14ac:dyDescent="0.25">
      <c r="B30" s="153">
        <v>16</v>
      </c>
      <c r="C30" s="45">
        <v>1</v>
      </c>
      <c r="D30" s="42">
        <f>IF(OR('Capacidad Operativa'!F73="X",'Capacidad Operativa'!F81="X"),0,1*C30)</f>
        <v>1</v>
      </c>
      <c r="E30" s="42"/>
      <c r="F30" s="278">
        <f t="shared" si="1"/>
        <v>0</v>
      </c>
      <c r="G30" s="279"/>
      <c r="H30" s="141" t="str">
        <f>IF(D30&gt;0,"","Los medios de comunicación de información no son los adecuados")</f>
        <v/>
      </c>
      <c r="J30" s="141" t="str">
        <f>IF(OR('Capacidad Operativa'!H73="X",'Capacidad Operativa'!H77="X"),"",IF(D30&gt;0,"Los medios de comunicación de datos son los adecuados",""))</f>
        <v>Los medios de comunicación de datos son los adecuados</v>
      </c>
    </row>
    <row r="31" spans="1:16" ht="18" customHeight="1" x14ac:dyDescent="0.25">
      <c r="A31" s="17" t="s">
        <v>133</v>
      </c>
      <c r="B31" s="271" t="s">
        <v>134</v>
      </c>
      <c r="C31" s="271"/>
      <c r="D31" s="271"/>
      <c r="E31" s="271"/>
      <c r="F31" s="278"/>
      <c r="G31" s="279"/>
      <c r="H31" s="141"/>
      <c r="J31" s="141"/>
    </row>
    <row r="32" spans="1:16" ht="32.25" customHeight="1" x14ac:dyDescent="0.25">
      <c r="A32" s="42"/>
      <c r="B32" s="153">
        <v>17</v>
      </c>
      <c r="C32" s="42">
        <v>1</v>
      </c>
      <c r="D32" s="42">
        <f>IF(OR('Capacidad Operativa'!H90="NO",'Capacidad Operativa'!H91="NO",'Capacidad Operativa'!H92="NO",'Capacidad Operativa'!H93="NO",'Capacidad Operativa'!H94="NO",'Capacidad Operativa'!H95="NO",'Capacidad Operativa'!H96="NO",'Capacidad Operativa'!H97="NO",'Capacidad Operativa'!H98="NO",'Capacidad Operativa'!H99="NO"),0,1*C32)</f>
        <v>1</v>
      </c>
      <c r="E32" s="42"/>
      <c r="F32" s="278">
        <f t="shared" si="1"/>
        <v>0</v>
      </c>
      <c r="G32" s="279"/>
      <c r="H32" s="141" t="str">
        <f>IF(D32&gt;0,"","Informalidad en la propiedad o alquiler de la maquinaria y  equipo")</f>
        <v/>
      </c>
      <c r="J32" s="141" t="str">
        <f>IF(D32&gt;0,"Formalidad en la propiedad o alquiler de la maquinaria y equipo","")</f>
        <v>Formalidad en la propiedad o alquiler de la maquinaria y equipo</v>
      </c>
    </row>
    <row r="33" spans="1:10" ht="39.75" customHeight="1" x14ac:dyDescent="0.25">
      <c r="A33" s="42"/>
      <c r="B33" s="148">
        <v>19</v>
      </c>
      <c r="C33" s="45">
        <f>IF('Capacidad Operativa'!H120="X",0,1)</f>
        <v>1</v>
      </c>
      <c r="D33" s="42">
        <f>IF(OR('Capacidad Operativa'!I125="NO",'Capacidad Operativa'!I126="NO",'Capacidad Operativa'!I127="NO",'Capacidad Operativa'!I128="NO",'Capacidad Operativa'!I129="NO",'Capacidad Operativa'!I130="NO"),0,1*C33)</f>
        <v>1</v>
      </c>
      <c r="E33" s="42"/>
      <c r="F33" s="278">
        <f t="shared" si="1"/>
        <v>0</v>
      </c>
      <c r="G33" s="284"/>
      <c r="H33" s="141" t="str">
        <f>IF(C33&gt;0,IF(D33&gt;0,"","Informalidad en la propiedad o alquiler de las unidades de transporte"),"")</f>
        <v/>
      </c>
      <c r="J33" s="141" t="str">
        <f>IF('Capacidad Operativa'!H120="X","",IF(D33&gt;0,"Formalidad en la propiedad o alquiler de las unidades de transporte",""))</f>
        <v>Formalidad en la propiedad o alquiler de las unidades de transporte</v>
      </c>
    </row>
    <row r="34" spans="1:10" ht="20.100000000000001" customHeight="1" x14ac:dyDescent="0.25">
      <c r="A34" s="118" t="s">
        <v>137</v>
      </c>
      <c r="B34" s="271" t="s">
        <v>136</v>
      </c>
      <c r="C34" s="271"/>
      <c r="D34" s="271"/>
      <c r="E34" s="271"/>
      <c r="F34" s="278"/>
      <c r="G34" s="280"/>
      <c r="H34" s="142"/>
      <c r="I34" s="33"/>
      <c r="J34" s="142"/>
    </row>
    <row r="35" spans="1:10" ht="24" customHeight="1" x14ac:dyDescent="0.25">
      <c r="A35" s="42"/>
      <c r="B35" s="144">
        <v>20</v>
      </c>
      <c r="C35" s="42">
        <v>1</v>
      </c>
      <c r="D35" s="42">
        <f>IF('Capacidad Operativa'!F140="X",0,1*C35)</f>
        <v>1</v>
      </c>
      <c r="E35" s="42"/>
      <c r="F35" s="278">
        <f t="shared" si="1"/>
        <v>0</v>
      </c>
      <c r="G35" s="279"/>
      <c r="H35" s="141" t="str">
        <f>IF(D35&gt;0,"","La empresa no tiene equipos de cómputo")</f>
        <v/>
      </c>
      <c r="J35" s="145"/>
    </row>
    <row r="36" spans="1:10" ht="23.25" customHeight="1" x14ac:dyDescent="0.25">
      <c r="A36" s="42"/>
      <c r="B36" s="148">
        <v>21</v>
      </c>
      <c r="C36" s="45">
        <f>IF('Capacidad Operativa'!H144="X",0,1)</f>
        <v>1</v>
      </c>
      <c r="D36" s="42">
        <f>IF('Capacidad Operativa'!F144="X",0,1*C36)</f>
        <v>1</v>
      </c>
      <c r="E36" s="42"/>
      <c r="F36" s="278">
        <f t="shared" si="1"/>
        <v>0</v>
      </c>
      <c r="G36" s="279"/>
      <c r="H36" s="141" t="str">
        <f>IF(C36&gt;0,IF(D36&gt;0,"","Uso de software sin licencia"),"")</f>
        <v/>
      </c>
      <c r="J36" s="145"/>
    </row>
    <row r="37" spans="1:10" ht="33.75" customHeight="1" x14ac:dyDescent="0.25">
      <c r="A37" s="42"/>
      <c r="B37" s="148">
        <v>22</v>
      </c>
      <c r="C37" s="45">
        <f>IF('Capacidad Operativa'!H150="X",0,1)</f>
        <v>1</v>
      </c>
      <c r="D37" s="42">
        <f>IF('Capacidad Operativa'!F150="X",0,1*C37)</f>
        <v>1</v>
      </c>
      <c r="E37" s="42"/>
      <c r="F37" s="278">
        <f t="shared" si="1"/>
        <v>0</v>
      </c>
      <c r="G37" s="279"/>
      <c r="H37" s="141" t="str">
        <f>IF(C37&gt;0,IF(D37&gt;0,"","No  generan copias de seguridad de la información"),"")</f>
        <v/>
      </c>
      <c r="J37" s="141" t="str">
        <f>IF(D37&gt;0,"Generan copias de seguridad de la información (backup)","")</f>
        <v>Generan copias de seguridad de la información (backup)</v>
      </c>
    </row>
    <row r="38" spans="1:10" ht="20.100000000000001" customHeight="1" x14ac:dyDescent="0.25">
      <c r="A38" s="118" t="s">
        <v>145</v>
      </c>
      <c r="B38" s="271" t="s">
        <v>146</v>
      </c>
      <c r="C38" s="271"/>
      <c r="D38" s="271"/>
      <c r="E38" s="271"/>
      <c r="F38" s="278"/>
      <c r="G38" s="280"/>
      <c r="H38" s="142"/>
      <c r="I38" s="33"/>
      <c r="J38" s="142"/>
    </row>
    <row r="39" spans="1:10" ht="27" customHeight="1" thickBot="1" x14ac:dyDescent="0.3">
      <c r="A39" s="42"/>
      <c r="B39" s="144">
        <v>23</v>
      </c>
      <c r="C39" s="42">
        <v>1</v>
      </c>
      <c r="D39" s="42">
        <f>IF('Capacidad Operativa'!D157=0,0,1*C39)</f>
        <v>0</v>
      </c>
      <c r="E39" s="42"/>
      <c r="F39" s="278">
        <f t="shared" si="1"/>
        <v>1</v>
      </c>
      <c r="G39" s="279"/>
      <c r="H39" s="141" t="str">
        <f>IF(D39&gt;0,"","La empresa no tiene personal formalmente contratado")</f>
        <v>La empresa no tiene personal formalmente contratado</v>
      </c>
      <c r="J39" s="145"/>
    </row>
    <row r="40" spans="1:10" ht="26.25" customHeight="1" thickBot="1" x14ac:dyDescent="0.3">
      <c r="A40" s="42"/>
      <c r="B40" s="144">
        <v>24</v>
      </c>
      <c r="C40" s="42">
        <v>1</v>
      </c>
      <c r="D40" s="42">
        <f>IF('Capacidad Operativa'!B162&lt;2,0,1*C40)</f>
        <v>0</v>
      </c>
      <c r="E40" s="42"/>
      <c r="F40" s="282">
        <f t="shared" si="1"/>
        <v>1</v>
      </c>
      <c r="G40" s="275">
        <f>0.9*(SUM(F25:F40))</f>
        <v>1.8</v>
      </c>
      <c r="H40" s="141" t="str">
        <f>IF(D40&gt;0,"","El nivel de rotación de personal es alto")</f>
        <v>El nivel de rotación de personal es alto</v>
      </c>
      <c r="J40" s="141" t="str">
        <f>IF(D40&gt;0,"El nivel de rotación de personal es bajo","")</f>
        <v/>
      </c>
    </row>
    <row r="41" spans="1:10" ht="17.25" customHeight="1" thickBot="1" x14ac:dyDescent="0.3">
      <c r="B41" s="154" t="s">
        <v>285</v>
      </c>
      <c r="C41" s="155"/>
      <c r="D41" s="157">
        <f>(SUM(D25:D28)+D30+SUM(D32:D33)+SUM(D35:D37)+SUM(D39:D40))*100/(SUM(C25:C28)+C30+SUM(C32:C33)+SUM(C35:C37)+SUM(C39:C40))+G40</f>
        <v>85.133333333333326</v>
      </c>
      <c r="E41" s="42"/>
      <c r="F41" s="42"/>
      <c r="H41" s="141"/>
      <c r="J41" s="141"/>
    </row>
    <row r="42" spans="1:10" ht="20.100000000000001" customHeight="1" thickBot="1" x14ac:dyDescent="0.3">
      <c r="A42" s="39" t="s">
        <v>140</v>
      </c>
      <c r="B42" s="569" t="s">
        <v>141</v>
      </c>
      <c r="C42" s="569"/>
      <c r="D42" s="569"/>
      <c r="E42" s="569"/>
      <c r="F42" s="570"/>
      <c r="G42" s="27"/>
      <c r="H42" s="142"/>
      <c r="J42" s="141"/>
    </row>
    <row r="43" spans="1:10" ht="20.100000000000001" customHeight="1" thickBot="1" x14ac:dyDescent="0.3">
      <c r="A43" s="118" t="s">
        <v>142</v>
      </c>
      <c r="B43" s="271" t="s">
        <v>105</v>
      </c>
      <c r="C43" s="271"/>
      <c r="D43" s="271"/>
      <c r="E43" s="271"/>
      <c r="F43" s="271"/>
      <c r="G43" s="33"/>
      <c r="H43" s="141"/>
      <c r="J43" s="141"/>
    </row>
    <row r="44" spans="1:10" ht="39.75" customHeight="1" x14ac:dyDescent="0.25">
      <c r="B44" s="144">
        <v>26</v>
      </c>
      <c r="C44" s="42">
        <v>1</v>
      </c>
      <c r="D44" s="42">
        <f>IF('Gestión de Calidad'!E7="X",0,1*C44)</f>
        <v>1</v>
      </c>
      <c r="E44" s="42"/>
      <c r="F44" s="283">
        <f t="shared" ref="F44:F98" si="2">IF(C44&gt;0,IF(D44=0,1,0),0)</f>
        <v>0</v>
      </c>
      <c r="G44" s="277"/>
      <c r="H44" s="141" t="str">
        <f>IF(D44&gt;0,"","No tienen un manual de gestión de la calidad implantado")</f>
        <v/>
      </c>
      <c r="J44" s="141" t="str">
        <f>IF(D44&gt;0,"Tienen un manual de gestión de la calidad implantado en la organización","")</f>
        <v>Tienen un manual de gestión de la calidad implantado en la organización</v>
      </c>
    </row>
    <row r="45" spans="1:10" ht="39" customHeight="1" x14ac:dyDescent="0.25">
      <c r="B45" s="144">
        <v>27</v>
      </c>
      <c r="C45" s="42">
        <v>1</v>
      </c>
      <c r="D45" s="42">
        <f>IF('Gestión de Calidad'!E16="X",0,1*C45)</f>
        <v>1</v>
      </c>
      <c r="E45" s="42"/>
      <c r="F45" s="278">
        <f t="shared" si="2"/>
        <v>0</v>
      </c>
      <c r="G45" s="279"/>
      <c r="H45" s="141" t="str">
        <f>IF(D45&gt;0,"","No tienen un Sistema de Gestión de la Calidad certificado")</f>
        <v/>
      </c>
      <c r="J45" s="141" t="str">
        <f>IF(D45&gt;0,"Tienen un Sistema de Gestión de la Calidad certificado","")</f>
        <v>Tienen un Sistema de Gestión de la Calidad certificado</v>
      </c>
    </row>
    <row r="46" spans="1:10" ht="38.25" customHeight="1" x14ac:dyDescent="0.25">
      <c r="B46" s="144">
        <v>28</v>
      </c>
      <c r="C46" s="42">
        <v>1</v>
      </c>
      <c r="D46" s="42">
        <f>IF('Gestión de Calidad'!E24="X",0,1*C46)</f>
        <v>1</v>
      </c>
      <c r="E46" s="42"/>
      <c r="F46" s="278">
        <f t="shared" si="2"/>
        <v>0</v>
      </c>
      <c r="G46" s="279"/>
      <c r="H46" s="141" t="str">
        <f>IF(D46&gt;0,"","La empresa no tiene una política de calidad formalmente declarada y aprobada por la gerencia")</f>
        <v/>
      </c>
      <c r="J46" s="141" t="str">
        <f>IF(D46&gt;0,"La empresa tiene una política de calidad formalmente declarado y aprobada por la gerencia","")</f>
        <v>La empresa tiene una política de calidad formalmente declarado y aprobada por la gerencia</v>
      </c>
    </row>
    <row r="47" spans="1:10" ht="38.25" customHeight="1" x14ac:dyDescent="0.25">
      <c r="B47" s="144">
        <v>29</v>
      </c>
      <c r="C47" s="42">
        <v>1</v>
      </c>
      <c r="D47" s="42">
        <f>IF('Gestión de Calidad'!E30="X",0,1*C47)</f>
        <v>1</v>
      </c>
      <c r="E47" s="42"/>
      <c r="F47" s="278">
        <f t="shared" si="2"/>
        <v>0</v>
      </c>
      <c r="G47" s="279"/>
      <c r="H47" s="141" t="str">
        <f>IF(D46&gt;0,IF(D47&gt;0,"","La política de calidad no ha sido difundida al personal"),"")</f>
        <v/>
      </c>
      <c r="J47" s="141" t="str">
        <f>IF(D46&gt;0,IF(D47&gt;0,"La política de calidad ha sido difundida al personal",""),"")</f>
        <v>La política de calidad ha sido difundida al personal</v>
      </c>
    </row>
    <row r="48" spans="1:10" ht="29.25" customHeight="1" x14ac:dyDescent="0.25">
      <c r="B48" s="144">
        <v>30</v>
      </c>
      <c r="C48" s="42">
        <v>1</v>
      </c>
      <c r="D48" s="42">
        <f>IF('Gestión de Calidad'!E36="X",0,1*C48)</f>
        <v>1</v>
      </c>
      <c r="E48" s="42"/>
      <c r="F48" s="278">
        <f t="shared" si="2"/>
        <v>0</v>
      </c>
      <c r="G48" s="279"/>
      <c r="H48" s="141" t="str">
        <f>IF(D48&gt;0,"","No tienen un procedimiento escrito e implementado, de control de documentos")</f>
        <v/>
      </c>
      <c r="J48" s="141" t="str">
        <f>IF(D48&gt;0,"Tienen un procedimiento escrito e implementado, de control de documentos","")</f>
        <v>Tienen un procedimiento escrito e implementado, de control de documentos</v>
      </c>
    </row>
    <row r="49" spans="1:10" ht="27.75" customHeight="1" x14ac:dyDescent="0.25">
      <c r="B49" s="144">
        <v>31</v>
      </c>
      <c r="C49" s="42">
        <v>1</v>
      </c>
      <c r="D49" s="42">
        <f>IF('Gestión de Calidad'!E42="X",0,1*C49)</f>
        <v>1</v>
      </c>
      <c r="E49" s="42"/>
      <c r="F49" s="278">
        <f t="shared" si="2"/>
        <v>0</v>
      </c>
      <c r="G49" s="279"/>
      <c r="H49" s="141" t="str">
        <f>IF(D49&gt;0,"","No tienen objetivos de calidad definidos")</f>
        <v/>
      </c>
      <c r="J49" s="141" t="str">
        <f>IF(D49&gt;0,"Tienen objetivos de calidad definidos","")</f>
        <v>Tienen objetivos de calidad definidos</v>
      </c>
    </row>
    <row r="50" spans="1:10" ht="24.75" customHeight="1" x14ac:dyDescent="0.25">
      <c r="B50" s="144">
        <v>32</v>
      </c>
      <c r="C50" s="42">
        <v>1</v>
      </c>
      <c r="D50" s="42">
        <f>IF('Gestión de Calidad'!E48="X",0,1*C50)</f>
        <v>1</v>
      </c>
      <c r="E50" s="42"/>
      <c r="F50" s="278">
        <f t="shared" si="2"/>
        <v>0</v>
      </c>
      <c r="G50" s="279"/>
      <c r="H50" s="141" t="str">
        <f>IF(D50&gt;0,"","No han definido indicadores de calidad medibles")</f>
        <v/>
      </c>
      <c r="J50" s="141" t="str">
        <f>IF(D50&gt;0,"Han definido indicadores de calidad medibles","")</f>
        <v>Han definido indicadores de calidad medibles</v>
      </c>
    </row>
    <row r="51" spans="1:10" ht="38.25" customHeight="1" x14ac:dyDescent="0.25">
      <c r="B51" s="144">
        <v>33</v>
      </c>
      <c r="C51" s="42">
        <v>1</v>
      </c>
      <c r="D51" s="42">
        <f>IF('Gestión de Calidad'!E54="X",0,1*C51)</f>
        <v>1</v>
      </c>
      <c r="E51" s="42"/>
      <c r="F51" s="278">
        <f t="shared" si="2"/>
        <v>0</v>
      </c>
      <c r="G51" s="279"/>
      <c r="H51" s="141" t="str">
        <f>IF(D51&gt;0,"","No han designado un representante de la dirección para la gestión de la calidad")</f>
        <v/>
      </c>
      <c r="J51" s="141" t="str">
        <f>IF(D51&gt;0,"Han designado un representante de la dirección, para la gestión de la calidad","")</f>
        <v>Han designado un representante de la dirección, para la gestión de la calidad</v>
      </c>
    </row>
    <row r="52" spans="1:10" ht="40.5" customHeight="1" x14ac:dyDescent="0.25">
      <c r="B52" s="144">
        <v>34</v>
      </c>
      <c r="C52" s="42">
        <v>1</v>
      </c>
      <c r="D52" s="42">
        <f>IF('Gestión de Calidad'!E60="X",0,1*C52)</f>
        <v>1</v>
      </c>
      <c r="E52" s="42"/>
      <c r="F52" s="278">
        <f t="shared" si="2"/>
        <v>0</v>
      </c>
      <c r="G52" s="279"/>
      <c r="H52" s="141" t="str">
        <f>IF(D44&gt;0,IF(D52&gt;0,"","La gerencia no realiza revisiones periódicas del Sistema de Gestión"),"")</f>
        <v/>
      </c>
      <c r="J52" s="141" t="str">
        <f>IF(D44&gt;0,IF(D52&gt;0,"La gerencia realiza revisiones periódicas del Sistema de Gestión",""),"")</f>
        <v>La gerencia realiza revisiones periódicas del Sistema de Gestión</v>
      </c>
    </row>
    <row r="53" spans="1:10" ht="39" customHeight="1" x14ac:dyDescent="0.25">
      <c r="B53" s="295">
        <v>35</v>
      </c>
      <c r="C53" s="42">
        <v>1</v>
      </c>
      <c r="D53" s="42">
        <f>IF('Gestión de Calidad'!E66="X",0,1*C53)</f>
        <v>1</v>
      </c>
      <c r="E53" s="42"/>
      <c r="F53" s="278">
        <f t="shared" si="2"/>
        <v>0</v>
      </c>
      <c r="G53" s="279"/>
      <c r="H53" s="141" t="str">
        <f>IF(D53&gt;0,"","No han sido definidas las especificaciones del servicio brindado")</f>
        <v/>
      </c>
      <c r="J53" s="141" t="str">
        <f>IF(D53&gt;0,"Las especificaciones de los servicios brindados, están claramente definidas","")</f>
        <v>Las especificaciones de los servicios brindados, están claramente definidas</v>
      </c>
    </row>
    <row r="54" spans="1:10" ht="33" customHeight="1" x14ac:dyDescent="0.25">
      <c r="B54" s="148">
        <v>36</v>
      </c>
      <c r="C54" s="45">
        <f>IF('Gestión de Calidad'!G72="X",0,1)</f>
        <v>1</v>
      </c>
      <c r="D54" s="42">
        <f>IF('Gestión de Calidad'!E72="X",0,1*C54)</f>
        <v>1</v>
      </c>
      <c r="E54" s="42"/>
      <c r="F54" s="278">
        <f t="shared" si="2"/>
        <v>0</v>
      </c>
      <c r="G54" s="279"/>
      <c r="H54" s="141" t="str">
        <f>IF(C54&gt;0,IF(D54&gt;0,"","La propiedad del cliente no ha sido identificada y/o protegida"),"")</f>
        <v/>
      </c>
      <c r="J54" s="141" t="str">
        <f>IF(D54&gt;0,"La propiedad del cliente ha sido identificada y protegida","")</f>
        <v>La propiedad del cliente ha sido identificada y protegida</v>
      </c>
    </row>
    <row r="55" spans="1:10" ht="51.75" customHeight="1" x14ac:dyDescent="0.25">
      <c r="B55" s="144">
        <v>37</v>
      </c>
      <c r="C55" s="42">
        <v>1</v>
      </c>
      <c r="D55" s="42">
        <f>IF('Gestión de Calidad'!E78="X",0,1*C55)</f>
        <v>1</v>
      </c>
      <c r="E55" s="42"/>
      <c r="F55" s="278">
        <f t="shared" si="2"/>
        <v>0</v>
      </c>
      <c r="G55" s="279"/>
      <c r="H55" s="141" t="str">
        <f>IF(D55&gt;0,"","La empresa no tiene un procedimiento escrito e implementado, para controlar los servicios no conformes")</f>
        <v/>
      </c>
      <c r="J55" s="141" t="str">
        <f>IF(D55&gt;0,"La empresa tiene un procedimiento escrito e implementado, para controlar los servicios no conformes","")</f>
        <v>La empresa tiene un procedimiento escrito e implementado, para controlar los servicios no conformes</v>
      </c>
    </row>
    <row r="56" spans="1:10" ht="50.25" customHeight="1" x14ac:dyDescent="0.25">
      <c r="B56" s="144">
        <v>38</v>
      </c>
      <c r="C56" s="42">
        <v>1</v>
      </c>
      <c r="D56" s="42">
        <f>IF('Gestión de Calidad'!E84="X",0,1*C56)</f>
        <v>1</v>
      </c>
      <c r="E56" s="42"/>
      <c r="F56" s="278">
        <f t="shared" si="2"/>
        <v>0</v>
      </c>
      <c r="G56" s="284"/>
      <c r="H56" s="141" t="str">
        <f>IF(D56&gt;0,"","No tienen un procedimiento escrito e implementado, para la generación de acciones correctivas y preventivas")</f>
        <v/>
      </c>
      <c r="J56" s="141" t="str">
        <f>IF(D56&gt;0,IF(AND(D57&gt;0,D58&gt;0,D59&gt;0,D60&gt;0),"Tienen un procedimiento escrito e implementado, para la generación de acciones correctivas y preventivas",""),"")</f>
        <v>Tienen un procedimiento escrito e implementado, para la generación de acciones correctivas y preventivas</v>
      </c>
    </row>
    <row r="57" spans="1:10" ht="42.75" customHeight="1" x14ac:dyDescent="0.25">
      <c r="B57" s="146" t="s">
        <v>463</v>
      </c>
      <c r="C57" s="42">
        <v>1</v>
      </c>
      <c r="D57" s="42">
        <f>IF('Gestión de Calidad'!E84="X",0,IF('Gestión de Calidad'!E88="X",0,1*C57))</f>
        <v>1</v>
      </c>
      <c r="E57" s="42"/>
      <c r="F57" s="278">
        <f t="shared" si="2"/>
        <v>0</v>
      </c>
      <c r="G57" s="279"/>
      <c r="H57" s="141" t="str">
        <f>IF(D56&gt;0,IF(AND(D57&gt;0,D58&gt;0,D59&gt;0,D60&gt;0),"","El procedimiento para acciones correctivas no cumple con las características requeridas"),"")</f>
        <v/>
      </c>
      <c r="J57" s="145"/>
    </row>
    <row r="58" spans="1:10" ht="20.100000000000001" customHeight="1" x14ac:dyDescent="0.25">
      <c r="B58" s="146" t="s">
        <v>464</v>
      </c>
      <c r="C58" s="42">
        <v>1</v>
      </c>
      <c r="D58" s="42">
        <f>IF('Gestión de Calidad'!E84="X",0,IF('Gestión de Calidad'!E92="X",0,1*C58))</f>
        <v>1</v>
      </c>
      <c r="E58" s="42"/>
      <c r="F58" s="278">
        <f t="shared" si="2"/>
        <v>0</v>
      </c>
      <c r="G58" s="279"/>
      <c r="H58" s="145"/>
      <c r="J58" s="145"/>
    </row>
    <row r="59" spans="1:10" ht="20.100000000000001" customHeight="1" x14ac:dyDescent="0.25">
      <c r="B59" s="146" t="s">
        <v>465</v>
      </c>
      <c r="C59" s="42">
        <v>1</v>
      </c>
      <c r="D59" s="42">
        <f>IF('Gestión de Calidad'!E84="X",0,IF('Gestión de Calidad'!E96="X",0,1*C59))</f>
        <v>1</v>
      </c>
      <c r="E59" s="42"/>
      <c r="F59" s="278">
        <f t="shared" si="2"/>
        <v>0</v>
      </c>
      <c r="G59" s="279"/>
      <c r="H59" s="145"/>
      <c r="J59" s="145"/>
    </row>
    <row r="60" spans="1:10" ht="20.100000000000001" customHeight="1" x14ac:dyDescent="0.25">
      <c r="B60" s="146" t="s">
        <v>466</v>
      </c>
      <c r="C60" s="42">
        <v>1</v>
      </c>
      <c r="D60" s="42">
        <f>IF('Gestión de Calidad'!E84="X",0,IF('Gestión de Calidad'!E100="X",0,1*C60))</f>
        <v>1</v>
      </c>
      <c r="E60" s="42"/>
      <c r="F60" s="278">
        <f t="shared" si="2"/>
        <v>0</v>
      </c>
      <c r="G60" s="279"/>
      <c r="H60" s="145"/>
      <c r="J60" s="145"/>
    </row>
    <row r="61" spans="1:10" ht="38.25" customHeight="1" x14ac:dyDescent="0.25">
      <c r="B61" s="144">
        <v>39</v>
      </c>
      <c r="C61" s="42">
        <v>1</v>
      </c>
      <c r="D61" s="42">
        <f>IF('Gestión de Calidad'!E106="X",0,1*C61)</f>
        <v>1</v>
      </c>
      <c r="E61" s="42"/>
      <c r="F61" s="278">
        <f t="shared" si="2"/>
        <v>0</v>
      </c>
      <c r="G61" s="279"/>
      <c r="H61" s="141" t="str">
        <f>IF(D61&gt;0,"","No  tienen un procedimiento escrito e implementado, para la realización de auditorias internas de gestión de la calidad")</f>
        <v/>
      </c>
      <c r="J61" s="141" t="str">
        <f>IF(D61&gt;0,"Tienen un procedimiento escrito e implementado, para la realización de auditorias internas de gestión de la calidad","")</f>
        <v>Tienen un procedimiento escrito e implementado, para la realización de auditorias internas de gestión de la calidad</v>
      </c>
    </row>
    <row r="62" spans="1:10" ht="51.75" customHeight="1" x14ac:dyDescent="0.25">
      <c r="B62" s="144">
        <v>40</v>
      </c>
      <c r="C62" s="42">
        <v>1</v>
      </c>
      <c r="D62" s="42">
        <f>IF('Gestión de Calidad'!E112="X",0,1*C62)</f>
        <v>1</v>
      </c>
      <c r="E62" s="42"/>
      <c r="F62" s="278">
        <f t="shared" si="2"/>
        <v>0</v>
      </c>
      <c r="G62" s="279"/>
      <c r="H62" s="141" t="str">
        <f>IF(D44&gt;0,IF(D62&gt;0,"","No  han realizado auditorias internas/externas para comprobar la eficiencia del sistema de gestión de la calidad"),"")</f>
        <v/>
      </c>
      <c r="J62" s="141" t="str">
        <f>IF(D44&gt;0,IF(D62&gt;0,"Han realizado auditorias internas/externas para comprobar la eficiencia del sistema de gestión de la calidad",""),"")</f>
        <v>Han realizado auditorias internas/externas para comprobar la eficiencia del sistema de gestión de la calidad</v>
      </c>
    </row>
    <row r="63" spans="1:10" ht="20.100000000000001" customHeight="1" x14ac:dyDescent="0.25">
      <c r="A63" s="118" t="s">
        <v>143</v>
      </c>
      <c r="B63" s="271" t="s">
        <v>144</v>
      </c>
      <c r="C63" s="271"/>
      <c r="D63" s="271"/>
      <c r="E63" s="271"/>
      <c r="F63" s="278"/>
      <c r="G63" s="280"/>
      <c r="H63" s="141"/>
      <c r="J63" s="141"/>
    </row>
    <row r="64" spans="1:10" ht="44.25" customHeight="1" x14ac:dyDescent="0.25">
      <c r="B64" s="144">
        <v>41</v>
      </c>
      <c r="C64" s="42">
        <v>1</v>
      </c>
      <c r="D64" s="42">
        <f>IF('Gestión de Calidad'!E120="X",0,1*C64)</f>
        <v>1</v>
      </c>
      <c r="E64" s="42"/>
      <c r="F64" s="278">
        <f t="shared" si="2"/>
        <v>0</v>
      </c>
      <c r="G64" s="279"/>
      <c r="H64" s="141" t="str">
        <f>IF(D64&gt;0,"","La empresa no ha definido competencias para las diferentes funciones de la organización")</f>
        <v/>
      </c>
      <c r="J64" s="141" t="str">
        <f>IF(D64&gt;0,"La empresa ha definido las competencias de los diferentes puestos de la organización","")</f>
        <v>La empresa ha definido las competencias de los diferentes puestos de la organización</v>
      </c>
    </row>
    <row r="65" spans="1:10" ht="41.25" customHeight="1" x14ac:dyDescent="0.25">
      <c r="B65" s="144">
        <v>42</v>
      </c>
      <c r="C65" s="42">
        <v>1</v>
      </c>
      <c r="D65" s="42">
        <f>IF('Gestión de Calidad'!E126="X",0,1*C65)</f>
        <v>1</v>
      </c>
      <c r="E65" s="42"/>
      <c r="F65" s="278">
        <f t="shared" si="2"/>
        <v>0</v>
      </c>
      <c r="G65" s="279"/>
      <c r="H65" s="141" t="str">
        <f>IF(D64&gt;0,IF(D65&gt;0,"","Las competencias definidas, no consideran educación, formación, habilidades y experiencia"),"")</f>
        <v/>
      </c>
      <c r="J65" s="145"/>
    </row>
    <row r="66" spans="1:10" ht="53.25" customHeight="1" x14ac:dyDescent="0.25">
      <c r="B66" s="144">
        <v>43</v>
      </c>
      <c r="C66" s="42">
        <v>1</v>
      </c>
      <c r="D66" s="42">
        <f>IF('Gestión de Calidad'!E132="X",0,1*C66)</f>
        <v>1</v>
      </c>
      <c r="E66" s="42"/>
      <c r="F66" s="278">
        <f t="shared" si="2"/>
        <v>0</v>
      </c>
      <c r="G66" s="279"/>
      <c r="H66" s="141" t="str">
        <f>IF(D66&gt;0,"","No tienen un procedimiento sistemático de reclutamiento y/o selección de personal")</f>
        <v/>
      </c>
      <c r="J66" s="141" t="str">
        <f>IF(D66&gt;0,"Tienen un procedimiento sistemático de reclutamiento y/o selección de personal","")</f>
        <v>Tienen un procedimiento sistemático de reclutamiento y/o selección de personal</v>
      </c>
    </row>
    <row r="67" spans="1:10" ht="37.5" customHeight="1" x14ac:dyDescent="0.25">
      <c r="B67" s="144">
        <v>44</v>
      </c>
      <c r="C67" s="42">
        <v>1</v>
      </c>
      <c r="D67" s="42">
        <f>IF('Gestión de Calidad'!E138="X",0,1*C67)</f>
        <v>1</v>
      </c>
      <c r="E67" s="42"/>
      <c r="F67" s="278">
        <f t="shared" si="2"/>
        <v>0</v>
      </c>
      <c r="G67" s="279"/>
      <c r="H67" s="141" t="str">
        <f>IF(D67&gt;0,"","La empresa no tiene un Manual de Funciones")</f>
        <v/>
      </c>
      <c r="J67" s="141" t="str">
        <f>IF(D67&gt;0,"Tienen un Manual de Funciones","")</f>
        <v>Tienen un Manual de Funciones</v>
      </c>
    </row>
    <row r="68" spans="1:10" ht="25.5" customHeight="1" x14ac:dyDescent="0.25">
      <c r="B68" s="144">
        <v>45</v>
      </c>
      <c r="C68" s="42">
        <v>1</v>
      </c>
      <c r="D68" s="42">
        <f>IF('Gestión de Calidad'!E144="X",0,1*C68)</f>
        <v>1</v>
      </c>
      <c r="E68" s="42"/>
      <c r="F68" s="278">
        <f t="shared" si="2"/>
        <v>0</v>
      </c>
      <c r="G68" s="279"/>
      <c r="H68" s="141" t="str">
        <f>IF(D68&gt;0,"","No tienen un programa de capacitación del personal")</f>
        <v/>
      </c>
      <c r="J68" s="141" t="str">
        <f>IF(D68&gt;0,"Tienen un programa de capacitación del personal","")</f>
        <v>Tienen un programa de capacitación del personal</v>
      </c>
    </row>
    <row r="69" spans="1:10" ht="31.5" customHeight="1" x14ac:dyDescent="0.25">
      <c r="B69" s="144">
        <v>46</v>
      </c>
      <c r="C69" s="42">
        <v>1</v>
      </c>
      <c r="D69" s="42">
        <f>IF('Gestión de Calidad'!E150="X",0,1*C69)</f>
        <v>1</v>
      </c>
      <c r="E69" s="42"/>
      <c r="F69" s="278">
        <f t="shared" si="2"/>
        <v>0</v>
      </c>
      <c r="G69" s="279"/>
      <c r="H69" s="141" t="str">
        <f>IF(D68&gt;0,IF(D69&gt;0,"","No se está cumpliendo el programa de capacitación"),"")</f>
        <v/>
      </c>
      <c r="J69" s="141" t="str">
        <f>IF(D68&gt;0,IF(D69&gt;0,"Se cumple con el programa de capacitación del personal",""),"")</f>
        <v>Se cumple con el programa de capacitación del personal</v>
      </c>
    </row>
    <row r="70" spans="1:10" ht="39" customHeight="1" x14ac:dyDescent="0.25">
      <c r="B70" s="144">
        <v>47</v>
      </c>
      <c r="C70" s="42">
        <v>1</v>
      </c>
      <c r="D70" s="42">
        <f>IF('Gestión de Calidad'!E156="X",0,1*C70)</f>
        <v>1</v>
      </c>
      <c r="E70" s="42"/>
      <c r="F70" s="278">
        <f t="shared" si="2"/>
        <v>0</v>
      </c>
      <c r="G70" s="279"/>
      <c r="H70" s="141" t="str">
        <f>IF(D70&gt;0,"","La empresa no mantiene registros de la educación, formación y experiencia del personal")</f>
        <v/>
      </c>
      <c r="J70" s="141" t="str">
        <f>IF(D70&gt;0,"Mantienen registros de la educación, formación y experiencia del personal","")</f>
        <v>Mantienen registros de la educación, formación y experiencia del personal</v>
      </c>
    </row>
    <row r="71" spans="1:10" ht="12.75" customHeight="1" x14ac:dyDescent="0.25">
      <c r="A71" s="27" t="s">
        <v>151</v>
      </c>
      <c r="B71" s="271" t="s">
        <v>152</v>
      </c>
      <c r="C71" s="271"/>
      <c r="D71" s="271"/>
      <c r="E71" s="271"/>
      <c r="F71" s="278"/>
      <c r="G71" s="280"/>
      <c r="H71" s="141"/>
      <c r="J71" s="141"/>
    </row>
    <row r="72" spans="1:10" ht="39.75" customHeight="1" x14ac:dyDescent="0.25">
      <c r="B72" s="148">
        <v>48</v>
      </c>
      <c r="C72" s="45">
        <f>IF('Gestión de Calidad'!G164="X",0,1)</f>
        <v>1</v>
      </c>
      <c r="D72" s="42">
        <f>IF('Gestión de Calidad'!E164="X",0,1*C72)</f>
        <v>1</v>
      </c>
      <c r="E72" s="42"/>
      <c r="F72" s="278">
        <f t="shared" si="2"/>
        <v>0</v>
      </c>
      <c r="G72" s="279"/>
      <c r="H72" s="141" t="str">
        <f>IF(C72&gt;0,IF(D72&gt;0,"","No registran el mantenimiento correctivo de la maquinaria y/o equipo"),"")</f>
        <v/>
      </c>
      <c r="J72" s="141" t="str">
        <f>IF(D72&gt;0,"Registran el mantenimiento correctivo de la maquinaria y/o equipo","")</f>
        <v>Registran el mantenimiento correctivo de la maquinaria y/o equipo</v>
      </c>
    </row>
    <row r="73" spans="1:10" ht="52.5" customHeight="1" x14ac:dyDescent="0.25">
      <c r="B73" s="148">
        <v>49</v>
      </c>
      <c r="C73" s="45">
        <f>IF('Gestión de Calidad'!G170="X",0,1)</f>
        <v>1</v>
      </c>
      <c r="D73" s="42">
        <f>IF('Gestión de Calidad'!E170="X",0,1*C73)</f>
        <v>1</v>
      </c>
      <c r="E73" s="42"/>
      <c r="F73" s="278">
        <f t="shared" si="2"/>
        <v>0</v>
      </c>
      <c r="G73" s="279"/>
      <c r="H73" s="141" t="str">
        <f>IF(C73&gt;0,IF(D73&gt;0,"","No han implementado un programa de mantenimiento preventivo para la maquinaria, equipo y/o unidades de transporte"),"")</f>
        <v/>
      </c>
      <c r="J73" s="141" t="str">
        <f>IF(D73&gt;0,"Tienen implementado un programa de mantenimiento preventivo de sus equipos y/o unidades de transporte","")</f>
        <v>Tienen implementado un programa de mantenimiento preventivo de sus equipos y/o unidades de transporte</v>
      </c>
    </row>
    <row r="74" spans="1:10" ht="37.5" customHeight="1" x14ac:dyDescent="0.25">
      <c r="B74" s="148">
        <v>50</v>
      </c>
      <c r="C74" s="45">
        <f>IF('Gestión de Calidad'!G176="X",0,1)</f>
        <v>1</v>
      </c>
      <c r="D74" s="42">
        <f>IF('Gestión de Calidad'!E176="X",0,1*C74)</f>
        <v>1</v>
      </c>
      <c r="E74" s="42"/>
      <c r="F74" s="278">
        <f t="shared" si="2"/>
        <v>0</v>
      </c>
      <c r="G74" s="279"/>
      <c r="H74" s="141" t="str">
        <f>IF(C74&gt;0,IF(D74&gt;0,"","No tienen un programa de calibración de los instrumentos de medición"),"")</f>
        <v/>
      </c>
      <c r="J74" s="141" t="str">
        <f>IF(D74&gt;0,"Tienen implementado un programa de calibración de los instrumentos de medición","")</f>
        <v>Tienen implementado un programa de calibración de los instrumentos de medición</v>
      </c>
    </row>
    <row r="75" spans="1:10" ht="39" customHeight="1" x14ac:dyDescent="0.25">
      <c r="B75" s="148">
        <v>51</v>
      </c>
      <c r="C75" s="45">
        <f>IF('Gestión de Calidad'!G182="X",0,1)</f>
        <v>1</v>
      </c>
      <c r="D75" s="42">
        <f>IF('Gestión de Calidad'!E182="X",0,1*C75)</f>
        <v>1</v>
      </c>
      <c r="E75" s="42"/>
      <c r="F75" s="278">
        <f t="shared" si="2"/>
        <v>0</v>
      </c>
      <c r="G75" s="279"/>
      <c r="H75" s="141" t="str">
        <f>IF(C75&gt;0,IF(D75&gt;0,"","Los instrumentos de medición no tienen identificado su estado de calibración"),"")</f>
        <v/>
      </c>
      <c r="J75" s="145"/>
    </row>
    <row r="76" spans="1:10" ht="49.5" customHeight="1" x14ac:dyDescent="0.25">
      <c r="B76" s="148">
        <v>52</v>
      </c>
      <c r="C76" s="45">
        <f>IF('Gestión de Calidad'!G188="X",0,1)</f>
        <v>1</v>
      </c>
      <c r="D76" s="42">
        <f>IF('Gestión de Calidad'!E188="X",0,1*C76)</f>
        <v>1</v>
      </c>
      <c r="E76" s="42"/>
      <c r="F76" s="278">
        <f t="shared" si="2"/>
        <v>0</v>
      </c>
      <c r="G76" s="279"/>
      <c r="H76" s="141" t="str">
        <f>IF(C76&gt;0,IF(D76&gt;0,"","La calibración de los instrumentos de medición no se realiza con patrones trazables"),"")</f>
        <v/>
      </c>
      <c r="J76" s="141" t="str">
        <f>IF(D76&gt;0,"La calibración de los instrumentos de medición se realiza en base a patrones trazables","")</f>
        <v>La calibración de los instrumentos de medición se realiza en base a patrones trazables</v>
      </c>
    </row>
    <row r="77" spans="1:10" ht="12.75" customHeight="1" x14ac:dyDescent="0.25">
      <c r="A77" s="27" t="s">
        <v>157</v>
      </c>
      <c r="B77" s="271" t="s">
        <v>178</v>
      </c>
      <c r="C77" s="271"/>
      <c r="D77" s="271"/>
      <c r="E77" s="271"/>
      <c r="F77" s="278"/>
      <c r="G77" s="280"/>
      <c r="H77" s="141"/>
      <c r="J77" s="141"/>
    </row>
    <row r="78" spans="1:10" ht="51" customHeight="1" x14ac:dyDescent="0.25">
      <c r="B78" s="153">
        <v>53</v>
      </c>
      <c r="C78" s="116">
        <f>IF('Gestión de Calidad'!G196="X",0,1)</f>
        <v>1</v>
      </c>
      <c r="D78" s="42">
        <f>IF('Gestión de Calidad'!E196="X",0,1*C78)</f>
        <v>1</v>
      </c>
      <c r="E78" s="42"/>
      <c r="F78" s="278">
        <f t="shared" si="2"/>
        <v>0</v>
      </c>
      <c r="G78" s="279"/>
      <c r="H78" s="141" t="str">
        <f>IF(C78&gt;0,IF(D78&gt;0,"","La empresa no ha implementado un procedimiento sistemático para evaluar a sus proveedores bajo criterios de calidad"),"")</f>
        <v/>
      </c>
      <c r="J78" s="141" t="str">
        <f>IF(D78&gt;0,"La empresa ha implementado un procedimiento sistemático para evaluar a sus proveedores, bajo criterios de calidad","")</f>
        <v>La empresa ha implementado un procedimiento sistemático para evaluar a sus proveedores, bajo criterios de calidad</v>
      </c>
    </row>
    <row r="79" spans="1:10" ht="55.5" customHeight="1" x14ac:dyDescent="0.25">
      <c r="B79" s="144">
        <v>54</v>
      </c>
      <c r="C79" s="42">
        <v>1</v>
      </c>
      <c r="D79" s="42">
        <f>IF('Gestión de Calidad'!E202="X",0,1*C79)</f>
        <v>1</v>
      </c>
      <c r="E79" s="42"/>
      <c r="F79" s="278">
        <f t="shared" si="2"/>
        <v>0</v>
      </c>
      <c r="G79" s="279"/>
      <c r="H79" s="141" t="str">
        <f>IF(D79&gt;0,"","No han implantado un proceso sistemático para evaluar el desempeño de sus proveedores")</f>
        <v/>
      </c>
      <c r="J79" s="141" t="str">
        <f>IF(D79&gt;0,"Han implementado un procedimiento sistemático para evaluar el desempeño de sus proveedores","")</f>
        <v>Han implementado un procedimiento sistemático para evaluar el desempeño de sus proveedores</v>
      </c>
    </row>
    <row r="80" spans="1:10" ht="52.5" customHeight="1" x14ac:dyDescent="0.25">
      <c r="B80" s="144">
        <v>55</v>
      </c>
      <c r="C80" s="42">
        <v>1</v>
      </c>
      <c r="D80" s="42">
        <f>IF('Gestión de Calidad'!E208="X",0,1*C80)</f>
        <v>1</v>
      </c>
      <c r="E80" s="42"/>
      <c r="F80" s="278">
        <f t="shared" si="2"/>
        <v>0</v>
      </c>
      <c r="G80" s="279"/>
      <c r="H80" s="141" t="str">
        <f>IF(D80&gt;0,"","No acreditaron tener un procedimiento sistemático para la inpección de insumos y/o materiales comprados")</f>
        <v/>
      </c>
      <c r="J80" s="141" t="str">
        <f>IF(D80&gt;0,"Han implementado un procedimiento sistemático para inspecionar los insumos y/o materiales comprados","")</f>
        <v>Han implementado un procedimiento sistemático para inspecionar los insumos y/o materiales comprados</v>
      </c>
    </row>
    <row r="81" spans="1:10" ht="51.75" customHeight="1" x14ac:dyDescent="0.25">
      <c r="B81" s="153">
        <v>56</v>
      </c>
      <c r="C81" s="116">
        <f>IF('Gestión de Calidad'!G214="X",0,1)</f>
        <v>1</v>
      </c>
      <c r="D81" s="42">
        <f>IF('Gestión de Calidad'!E214="X",0,1*C81)</f>
        <v>1</v>
      </c>
      <c r="E81" s="42"/>
      <c r="F81" s="278">
        <f t="shared" si="2"/>
        <v>0</v>
      </c>
      <c r="G81" s="279"/>
      <c r="H81" s="141" t="str">
        <f>IF(C81&gt;0,IF(D81&gt;0,"","No solicitan certificados de calidad de la materia prima y/o insumos comprados"),"")</f>
        <v/>
      </c>
      <c r="J81" s="141" t="str">
        <f>IF(D81&gt;0,"Solicitan certificados de calidad de la materia prima y/o insumos comprados","")</f>
        <v>Solicitan certificados de calidad de la materia prima y/o insumos comprados</v>
      </c>
    </row>
    <row r="82" spans="1:10" ht="41.25" customHeight="1" x14ac:dyDescent="0.25">
      <c r="B82" s="153">
        <v>57.1</v>
      </c>
      <c r="C82" s="116">
        <f>IF('Gestión de Calidad'!G222="X",0,1)</f>
        <v>1</v>
      </c>
      <c r="D82" s="42">
        <f>IF('Gestión de Calidad'!E222="X",0,1*C82)</f>
        <v>1</v>
      </c>
      <c r="E82" s="42"/>
      <c r="F82" s="278">
        <f t="shared" si="2"/>
        <v>0</v>
      </c>
      <c r="G82" s="279"/>
      <c r="H82" s="141" t="str">
        <f>IF(C82&gt;0,IF(D82&gt;0,"","En el almacén de materia prima no hay una adecuada identificación y control de stock"),"")</f>
        <v/>
      </c>
      <c r="J82" s="141" t="str">
        <f>IF(D82&gt;0,"En el almacén de materia prima hay  una adecuada identificación  y control de stock","")</f>
        <v>En el almacén de materia prima hay  una adecuada identificación  y control de stock</v>
      </c>
    </row>
    <row r="83" spans="1:10" ht="36" customHeight="1" x14ac:dyDescent="0.25">
      <c r="B83" s="153">
        <v>57.2</v>
      </c>
      <c r="C83" s="116">
        <f>IF('Gestión de Calidad'!G226="X",0,1)</f>
        <v>1</v>
      </c>
      <c r="D83" s="42">
        <f>IF('Gestión de Calidad'!E226="X",0,1*C83)</f>
        <v>1</v>
      </c>
      <c r="E83" s="42"/>
      <c r="F83" s="278">
        <f t="shared" si="2"/>
        <v>0</v>
      </c>
      <c r="G83" s="279"/>
      <c r="H83" s="141" t="str">
        <f>IF(C83&gt;0,IF(D83&gt;0,"","El almacén de materia prima no se encuentra adecuadamente organizado"),"")</f>
        <v/>
      </c>
      <c r="J83" s="145"/>
    </row>
    <row r="84" spans="1:10" ht="39.75" customHeight="1" x14ac:dyDescent="0.25">
      <c r="B84" s="153">
        <v>57.3</v>
      </c>
      <c r="C84" s="116">
        <f>IF('Gestión de Calidad'!G230="X",0,1)</f>
        <v>1</v>
      </c>
      <c r="D84" s="42">
        <f>IF('Gestión de Calidad'!E230="X",0,1*C84)</f>
        <v>1</v>
      </c>
      <c r="E84" s="42"/>
      <c r="F84" s="278">
        <f t="shared" si="2"/>
        <v>0</v>
      </c>
      <c r="G84" s="279"/>
      <c r="H84" s="141" t="str">
        <f>IF(C84&gt;0,IF(D84&gt;0,"","El almacén de materials no tiene un área definida para productos no conformes"),"")</f>
        <v/>
      </c>
      <c r="J84" s="141" t="str">
        <f>IF(D84&gt;0,"El almacén de materiales tiene un área definida para no conformes","")</f>
        <v>El almacén de materiales tiene un área definida para no conformes</v>
      </c>
    </row>
    <row r="85" spans="1:10" ht="37.5" customHeight="1" x14ac:dyDescent="0.25">
      <c r="B85" s="153">
        <v>57.4</v>
      </c>
      <c r="C85" s="116">
        <f>IF('Gestión de Calidad'!G234="X",0,1)</f>
        <v>1</v>
      </c>
      <c r="D85" s="42">
        <f>IF('Gestión de Calidad'!E234="X",0,1*C85)</f>
        <v>1</v>
      </c>
      <c r="E85" s="42"/>
      <c r="F85" s="278">
        <f t="shared" si="2"/>
        <v>0</v>
      </c>
      <c r="G85" s="279"/>
      <c r="H85" s="141" t="str">
        <f>IF(C85&gt;0,IF(D85&gt;0,"","No cuentan con hojas de seguridad de los productos peligrosos almacenados"),"")</f>
        <v/>
      </c>
      <c r="J85" s="141" t="str">
        <f>IF(D85&gt;0,"En el almacén de materiales cuentan con hojas de seguridad de los productos peligrosos","")</f>
        <v>En el almacén de materiales cuentan con hojas de seguridad de los productos peligrosos</v>
      </c>
    </row>
    <row r="86" spans="1:10" ht="30.75" customHeight="1" x14ac:dyDescent="0.25">
      <c r="B86" s="153">
        <v>57.5</v>
      </c>
      <c r="C86" s="116">
        <f>IF('Gestión de Calidad'!G238="X",0,1)</f>
        <v>1</v>
      </c>
      <c r="D86" s="42">
        <f>IF('Gestión de Calidad'!E238="X",0,1*C86)</f>
        <v>1</v>
      </c>
      <c r="E86" s="42"/>
      <c r="F86" s="278">
        <f t="shared" si="2"/>
        <v>0</v>
      </c>
      <c r="G86" s="279"/>
      <c r="H86" s="141" t="str">
        <f>IF(C86&gt;0,IF(D86&gt;0,"","No realizan inventarios periódicos"),"")</f>
        <v/>
      </c>
      <c r="J86" s="145"/>
    </row>
    <row r="87" spans="1:10" ht="12.75" customHeight="1" x14ac:dyDescent="0.25">
      <c r="A87" s="27" t="s">
        <v>158</v>
      </c>
      <c r="B87" s="271" t="s">
        <v>159</v>
      </c>
      <c r="C87" s="271"/>
      <c r="D87" s="271"/>
      <c r="E87" s="271"/>
      <c r="F87" s="278"/>
      <c r="G87" s="280"/>
      <c r="H87" s="141"/>
      <c r="J87" s="141"/>
    </row>
    <row r="88" spans="1:10" ht="40.5" customHeight="1" x14ac:dyDescent="0.25">
      <c r="B88" s="156">
        <v>58</v>
      </c>
      <c r="C88" s="116">
        <f>IF('Gestión de Calidad'!G246="X",0,1)</f>
        <v>1</v>
      </c>
      <c r="D88" s="23">
        <f>IF('Gestión de Calidad'!E246="X",0,1*C88)</f>
        <v>1</v>
      </c>
      <c r="E88" s="42"/>
      <c r="F88" s="278">
        <f t="shared" si="2"/>
        <v>0</v>
      </c>
      <c r="G88" s="279"/>
      <c r="H88" s="141" t="str">
        <f>IF(C88&gt;0,IF(D88&gt;0,"","No realizan un control de las actividades críticas subcontratadas"),"")</f>
        <v/>
      </c>
      <c r="J88" s="141" t="str">
        <f>IF(D88&gt;0,"Realizan un control de las actividades críticas subcontratadas","")</f>
        <v>Realizan un control de las actividades críticas subcontratadas</v>
      </c>
    </row>
    <row r="89" spans="1:10" ht="12.75" customHeight="1" x14ac:dyDescent="0.25">
      <c r="A89" s="27" t="s">
        <v>160</v>
      </c>
      <c r="B89" s="271" t="s">
        <v>161</v>
      </c>
      <c r="C89" s="271"/>
      <c r="D89" s="271"/>
      <c r="E89" s="271"/>
      <c r="F89" s="278"/>
      <c r="G89" s="280"/>
      <c r="H89" s="141"/>
      <c r="J89" s="141"/>
    </row>
    <row r="90" spans="1:10" ht="39.75" customHeight="1" x14ac:dyDescent="0.25">
      <c r="B90" s="156">
        <v>59</v>
      </c>
      <c r="C90" s="116">
        <f>IF('Gestión de Calidad'!G254="X",0,1)</f>
        <v>1</v>
      </c>
      <c r="D90" s="23">
        <f>IF('Gestión de Calidad'!E254="X",0,1*C90)</f>
        <v>1</v>
      </c>
      <c r="E90" s="42"/>
      <c r="F90" s="278">
        <f t="shared" si="2"/>
        <v>0</v>
      </c>
      <c r="G90" s="279"/>
      <c r="H90" s="141" t="str">
        <f>IF(C90&gt;0,IF(D90&gt;0,"","No planifican adecuadamente las actividades de diseño y desarrollo"),"")</f>
        <v/>
      </c>
      <c r="J90" s="141" t="str">
        <f>IF(D90&gt;0,"Planifican adecuadamente las actividades de diseño y desarrollo","")</f>
        <v>Planifican adecuadamente las actividades de diseño y desarrollo</v>
      </c>
    </row>
    <row r="91" spans="1:10" ht="41.25" customHeight="1" x14ac:dyDescent="0.25">
      <c r="B91" s="149">
        <v>60</v>
      </c>
      <c r="C91" s="23">
        <v>1</v>
      </c>
      <c r="D91" s="23">
        <f>IF('Gestión de Calidad'!E260="X",0,1*C91)</f>
        <v>1</v>
      </c>
      <c r="E91" s="42"/>
      <c r="F91" s="278">
        <f t="shared" si="2"/>
        <v>0</v>
      </c>
      <c r="G91" s="279"/>
      <c r="H91" s="141" t="str">
        <f>IF(D91&gt;0,"","No tienen un sistema de planeamiento y programación de sus servicios")</f>
        <v/>
      </c>
      <c r="J91" s="141" t="str">
        <f>IF(D91&gt;0,"Tienen un sistema de planificación y programación de sus servicios","")</f>
        <v>Tienen un sistema de planificación y programación de sus servicios</v>
      </c>
    </row>
    <row r="92" spans="1:10" ht="54" customHeight="1" x14ac:dyDescent="0.25">
      <c r="B92" s="149">
        <v>61</v>
      </c>
      <c r="C92" s="116">
        <f>IF('Gestión de Calidad'!E260="X",0,1)</f>
        <v>1</v>
      </c>
      <c r="D92" s="23">
        <f>IF(D91&gt;0,IF('Gestión de Calidad'!E268="X",0,1*C92),0)</f>
        <v>1</v>
      </c>
      <c r="E92" s="42"/>
      <c r="F92" s="278">
        <f>IF(C92&gt;0,IF(D92=0,1,0),0)</f>
        <v>0</v>
      </c>
      <c r="G92" s="279"/>
      <c r="H92" s="141" t="str">
        <f>IF(AND(C92&gt;0,D91&gt;0),IF(D92&gt;0,"","No utilizan ningún medio informático en las actividades de planeamiento y programación de sus servicios"),"")</f>
        <v/>
      </c>
      <c r="J92" s="141" t="str">
        <f>IF(D92&gt;0,"Utilizan medios informáticos en sus actividades de planeamiento y programación de sus servicios.","")</f>
        <v>Utilizan medios informáticos en sus actividades de planeamiento y programación de sus servicios.</v>
      </c>
    </row>
    <row r="93" spans="1:10" ht="30" customHeight="1" x14ac:dyDescent="0.25">
      <c r="B93" s="149">
        <v>62</v>
      </c>
      <c r="C93" s="23">
        <v>1</v>
      </c>
      <c r="D93" s="23">
        <f>IF('Gestión de Calidad'!E274="X",0,1*C93)</f>
        <v>1</v>
      </c>
      <c r="E93" s="42"/>
      <c r="F93" s="278">
        <f t="shared" si="2"/>
        <v>0</v>
      </c>
      <c r="G93" s="279"/>
      <c r="H93" s="141" t="str">
        <f>IF(D93&gt;0,"","La empresa no tiene especificaciones del producto vigentes, disponibles en los lugares pertinentes")</f>
        <v/>
      </c>
      <c r="J93" s="145"/>
    </row>
    <row r="94" spans="1:10" ht="44.25" customHeight="1" x14ac:dyDescent="0.25">
      <c r="B94" s="156">
        <v>63</v>
      </c>
      <c r="C94" s="116">
        <f>IF('Gestión de Calidad'!G280="X",0,1)</f>
        <v>1</v>
      </c>
      <c r="D94" s="23">
        <f>IF('Gestión de Calidad'!E280="X",0,1*C94)</f>
        <v>1</v>
      </c>
      <c r="E94" s="42"/>
      <c r="F94" s="278">
        <f t="shared" si="2"/>
        <v>0</v>
      </c>
      <c r="G94" s="279"/>
      <c r="H94" s="141" t="str">
        <f>IF(C94&gt;0,IF(D94&gt;0,"","Los servicios se ejecutan de acuerdo a una norma nacional o internacional"),"")</f>
        <v/>
      </c>
      <c r="J94" s="141" t="str">
        <f>IF(D94&gt;0,"Los servicios son ejecutados tomando como referencia una norma nacional o internacional","")</f>
        <v>Los servicios son ejecutados tomando como referencia una norma nacional o internacional</v>
      </c>
    </row>
    <row r="95" spans="1:10" ht="49.5" customHeight="1" x14ac:dyDescent="0.25">
      <c r="B95" s="149">
        <v>64</v>
      </c>
      <c r="C95" s="23">
        <v>1</v>
      </c>
      <c r="D95" s="23">
        <f>IF('Gestión de Calidad'!E288="X",0,1*C95)</f>
        <v>1</v>
      </c>
      <c r="E95" s="42"/>
      <c r="F95" s="278">
        <f t="shared" si="2"/>
        <v>0</v>
      </c>
      <c r="G95" s="279"/>
      <c r="H95" s="141" t="str">
        <f>IF(D95&gt;0,"","No tienen un procedimiento sistemático para controlar la calidad del servicio, durante su ejecución")</f>
        <v/>
      </c>
      <c r="J95" s="141" t="str">
        <f>IF(D95&gt;0,"Tienen un procedimiento sistemático para controlar la calidad del servicio durante su ejecución","")</f>
        <v>Tienen un procedimiento sistemático para controlar la calidad del servicio durante su ejecución</v>
      </c>
    </row>
    <row r="96" spans="1:10" ht="49.5" customHeight="1" x14ac:dyDescent="0.25">
      <c r="B96" s="149">
        <v>65</v>
      </c>
      <c r="C96" s="23">
        <v>1</v>
      </c>
      <c r="D96" s="23">
        <f>IF('Gestión de Calidad'!E294="X",0,1*C96)</f>
        <v>1</v>
      </c>
      <c r="E96" s="42"/>
      <c r="F96" s="278">
        <f t="shared" si="2"/>
        <v>0</v>
      </c>
      <c r="G96" s="279"/>
      <c r="H96" s="141" t="str">
        <f>IF(D96&gt;0,"","No utilizan una orden de servicio durante el proceso de ejecución")</f>
        <v/>
      </c>
      <c r="J96" s="141" t="str">
        <f>IF(D96&gt;0,"Utilizan una orden de servicio durante todo el proceso de ejecución","")</f>
        <v>Utilizan una orden de servicio durante todo el proceso de ejecución</v>
      </c>
    </row>
    <row r="97" spans="1:10" ht="42" customHeight="1" thickBot="1" x14ac:dyDescent="0.3">
      <c r="B97" s="149">
        <v>66</v>
      </c>
      <c r="C97" s="23">
        <v>1</v>
      </c>
      <c r="D97" s="23">
        <f>IF('Gestión de Calidad'!E300="X",0,1*C97)</f>
        <v>1</v>
      </c>
      <c r="E97" s="42"/>
      <c r="F97" s="278">
        <f t="shared" si="2"/>
        <v>0</v>
      </c>
      <c r="G97" s="279"/>
      <c r="H97" s="141" t="str">
        <f>IF(D97&gt;0,"","No tienen información que permita realizar la trazabilidad del servicio brindado")</f>
        <v/>
      </c>
      <c r="J97" s="141" t="str">
        <f>IF(D97&gt;0,"Es posible obtener la trazabilidad del servicio brindado","")</f>
        <v>Es posible obtener la trazabilidad del servicio brindado</v>
      </c>
    </row>
    <row r="98" spans="1:10" ht="37.5" customHeight="1" thickBot="1" x14ac:dyDescent="0.3">
      <c r="B98" s="156">
        <v>67</v>
      </c>
      <c r="C98" s="116">
        <f>IF('Gestión de Calidad'!G306="X",0,1)</f>
        <v>1</v>
      </c>
      <c r="D98" s="23">
        <f>IF('Gestión de Calidad'!E306="X",0,1*C98)</f>
        <v>1</v>
      </c>
      <c r="E98" s="42"/>
      <c r="F98" s="282">
        <f t="shared" si="2"/>
        <v>0</v>
      </c>
      <c r="G98" s="275">
        <f>0.54*(SUM(F44:F98))</f>
        <v>0</v>
      </c>
      <c r="H98" s="141" t="str">
        <f>IF(C98&gt;0,IF(D98&gt;0,"","No realizan un control de calidad sistemático, al finalizar el servicio"),"")</f>
        <v/>
      </c>
      <c r="J98" s="141" t="str">
        <f>IF(D98&gt;0,"Realizan un control de calidad sistemático, al finalizar el servicio contratado","")</f>
        <v>Realizan un control de calidad sistemático, al finalizar el servicio contratado</v>
      </c>
    </row>
    <row r="99" spans="1:10" ht="18.75" customHeight="1" thickBot="1" x14ac:dyDescent="0.3">
      <c r="B99" s="158" t="s">
        <v>285</v>
      </c>
      <c r="C99" s="159"/>
      <c r="D99" s="272">
        <f>(SUM(D44:D62)+SUM(D64:D70)+SUM(D72:D76)+SUM(D78:D86)+D88+SUM(D90:D98))*100/(SUM(C44:C62)+SUM(C64:C70)+SUM(C72:C76)+SUM(C78:C86)+C88+SUM(C90:C98))+G98</f>
        <v>100</v>
      </c>
      <c r="E99" s="42"/>
      <c r="F99" s="42"/>
      <c r="H99" s="141"/>
      <c r="J99" s="141"/>
    </row>
    <row r="100" spans="1:10" ht="13.8" thickBot="1" x14ac:dyDescent="0.3">
      <c r="A100" s="39" t="s">
        <v>165</v>
      </c>
      <c r="B100" s="569" t="s">
        <v>166</v>
      </c>
      <c r="C100" s="569"/>
      <c r="D100" s="569"/>
      <c r="E100" s="569"/>
      <c r="F100" s="570"/>
      <c r="G100" s="27"/>
      <c r="H100" s="142"/>
      <c r="J100" s="141"/>
    </row>
    <row r="101" spans="1:10" ht="12.75" customHeight="1" thickBot="1" x14ac:dyDescent="0.3">
      <c r="A101" s="27" t="s">
        <v>179</v>
      </c>
      <c r="B101" s="271" t="s">
        <v>222</v>
      </c>
      <c r="C101" s="271"/>
      <c r="D101" s="271"/>
      <c r="E101" s="271"/>
      <c r="F101" s="271"/>
      <c r="G101" s="33"/>
      <c r="H101" s="141"/>
      <c r="J101" s="141"/>
    </row>
    <row r="102" spans="1:10" ht="55.5" customHeight="1" x14ac:dyDescent="0.25">
      <c r="B102" s="144">
        <v>68</v>
      </c>
      <c r="C102" s="42">
        <v>1</v>
      </c>
      <c r="D102" s="42">
        <f>IF('Seguridad, Salud y Medioambient'!E7="X",0,1*C102)</f>
        <v>1</v>
      </c>
      <c r="E102" s="42"/>
      <c r="F102" s="283">
        <f t="shared" ref="F102:F123" si="3">IF(C102&gt;0,IF(D102=0,1,0),0)</f>
        <v>0</v>
      </c>
      <c r="G102" s="277"/>
      <c r="H102" s="141" t="str">
        <f>IF(D102&gt;0,"","La empresa no tiene una política de seguridad y salud ocupacional, aprobada por la gerencia y difundida al personal")</f>
        <v/>
      </c>
      <c r="J102" s="141" t="str">
        <f>IF(D102&gt;0,"La empresa tiene una política de seguridad y salud ocupacional, aprobada por la gerencia y difundida al personal","")</f>
        <v>La empresa tiene una política de seguridad y salud ocupacional, aprobada por la gerencia y difundida al personal</v>
      </c>
    </row>
    <row r="103" spans="1:10" ht="52.5" customHeight="1" x14ac:dyDescent="0.25">
      <c r="B103" s="144">
        <v>69</v>
      </c>
      <c r="C103" s="42">
        <v>1</v>
      </c>
      <c r="D103" s="42">
        <f>IF('Seguridad, Salud y Medioambient'!E13="X",0,1*C103)</f>
        <v>1</v>
      </c>
      <c r="E103" s="42"/>
      <c r="F103" s="278">
        <f t="shared" si="3"/>
        <v>0</v>
      </c>
      <c r="G103" s="279"/>
      <c r="H103" s="141" t="str">
        <f>IF(D103&gt;0,"","No tienen un reglamento de seguridad y salud ocupacional")</f>
        <v/>
      </c>
      <c r="J103" s="141" t="str">
        <f>IF(D103&gt;0,"Tienen un reglamento de seguridad y salud ocupacional","")</f>
        <v>Tienen un reglamento de seguridad y salud ocupacional</v>
      </c>
    </row>
    <row r="104" spans="1:10" ht="39.75" customHeight="1" x14ac:dyDescent="0.25">
      <c r="B104" s="144">
        <v>70</v>
      </c>
      <c r="C104" s="42">
        <v>1</v>
      </c>
      <c r="D104" s="42">
        <f>IF('Seguridad, Salud y Medioambient'!E19="X",0,1*C104)</f>
        <v>1</v>
      </c>
      <c r="E104" s="42"/>
      <c r="F104" s="278">
        <f t="shared" si="3"/>
        <v>0</v>
      </c>
      <c r="G104" s="279"/>
      <c r="H104" s="141" t="str">
        <f>IF(D104&gt;0,"","No han realizado una identificación de peligros y  evaluación de riesgos en el área de trabajo")</f>
        <v/>
      </c>
      <c r="J104" s="141" t="str">
        <f>IF(D104&gt;0,"Han realizado una identificación de peligros y  evaluación de riesgos en el área de trabajo","")</f>
        <v>Han realizado una identificación de peligros y  evaluación de riesgos en el área de trabajo</v>
      </c>
    </row>
    <row r="105" spans="1:10" ht="41.25" customHeight="1" x14ac:dyDescent="0.25">
      <c r="B105" s="144">
        <v>71</v>
      </c>
      <c r="C105" s="42">
        <v>1</v>
      </c>
      <c r="D105" s="42">
        <f>IF('Seguridad, Salud y Medioambient'!E25="X",0,1*C105)</f>
        <v>1</v>
      </c>
      <c r="E105" s="42"/>
      <c r="F105" s="278">
        <f t="shared" si="3"/>
        <v>0</v>
      </c>
      <c r="G105" s="279"/>
      <c r="H105" s="141" t="str">
        <f>IF(D105&gt;0,"","No han elaborado una lista de tareas peligrosas cuyos riesgos deban ser controlados")</f>
        <v/>
      </c>
      <c r="J105" s="141" t="str">
        <f>IF(D105&gt;0,"Han elaborado una lista de tareas peligrosas cuyos riesgos deben ser controlados","")</f>
        <v>Han elaborado una lista de tareas peligrosas cuyos riesgos deben ser controlados</v>
      </c>
    </row>
    <row r="106" spans="1:10" ht="41.25" customHeight="1" x14ac:dyDescent="0.25">
      <c r="B106" s="144">
        <v>72</v>
      </c>
      <c r="C106" s="42">
        <v>1</v>
      </c>
      <c r="D106" s="42">
        <f>IF('Seguridad, Salud y Medioambient'!E31="X",0,1*C106)</f>
        <v>1</v>
      </c>
      <c r="E106" s="42"/>
      <c r="F106" s="278">
        <f t="shared" si="3"/>
        <v>0</v>
      </c>
      <c r="G106" s="279"/>
      <c r="H106" s="141" t="str">
        <f>IF(D106&gt;0,"","No Han definido los riesgos de enfermedades ocupacionales que puede sufrir el personal")</f>
        <v/>
      </c>
      <c r="J106" s="141" t="str">
        <f>IF(D106&gt;0,"Han definido los riesgos de enfermedades ocupacionales que puede sufrir el personal","")</f>
        <v>Han definido los riesgos de enfermedades ocupacionales que puede sufrir el personal</v>
      </c>
    </row>
    <row r="107" spans="1:10" ht="48.75" customHeight="1" x14ac:dyDescent="0.25">
      <c r="B107" s="144">
        <v>73.099999999999994</v>
      </c>
      <c r="C107" s="116">
        <f>IF('Seguridad, Salud y Medioambient'!G39="X",0,1)</f>
        <v>1</v>
      </c>
      <c r="D107" s="42">
        <f>IF('Seguridad, Salud y Medioambient'!E39="X",0,1*C107)</f>
        <v>1</v>
      </c>
      <c r="E107" s="42"/>
      <c r="F107" s="278">
        <f t="shared" si="3"/>
        <v>0</v>
      </c>
      <c r="G107" s="279"/>
      <c r="H107" s="141" t="str">
        <f>IF(C107&gt;0,IF(D107&gt;0,"","No han implantado procedimientos para el almacenaje y/o manipuleo de productos peligrosos"),"")</f>
        <v/>
      </c>
      <c r="J107" s="141" t="str">
        <f>IF(D107&gt;0,"Han implantado procedimientos para el almacenaje y/o manipuleo de productos peligrosos","")</f>
        <v>Han implantado procedimientos para el almacenaje y/o manipuleo de productos peligrosos</v>
      </c>
    </row>
    <row r="108" spans="1:10" ht="39.75" customHeight="1" x14ac:dyDescent="0.25">
      <c r="B108" s="144">
        <v>73.2</v>
      </c>
      <c r="C108" s="116">
        <f>IF('Seguridad, Salud y Medioambient'!G43="X",0,1)</f>
        <v>1</v>
      </c>
      <c r="D108" s="42">
        <f>IF('Seguridad, Salud y Medioambient'!E43="X",0,1*C108)</f>
        <v>1</v>
      </c>
      <c r="E108" s="42"/>
      <c r="F108" s="278">
        <f t="shared" si="3"/>
        <v>0</v>
      </c>
      <c r="G108" s="279"/>
      <c r="H108" s="141" t="str">
        <f>IF(C108&gt;0,IF(D108&gt;0,"","No han implantado procedimientos para las tareas críticas"),"")</f>
        <v/>
      </c>
      <c r="J108" s="141" t="str">
        <f>IF(D108&gt;0,"Han implantado procedimientos para las tareas críticas","")</f>
        <v>Han implantado procedimientos para las tareas críticas</v>
      </c>
    </row>
    <row r="109" spans="1:10" ht="36.75" customHeight="1" x14ac:dyDescent="0.25">
      <c r="B109" s="144">
        <v>73.3</v>
      </c>
      <c r="C109" s="116">
        <f>IF('Seguridad, Salud y Medioambient'!G47="X",0,1)</f>
        <v>1</v>
      </c>
      <c r="D109" s="42">
        <f>IF('Seguridad, Salud y Medioambient'!E47="X",0,1*C109)</f>
        <v>1</v>
      </c>
      <c r="E109" s="42"/>
      <c r="F109" s="278">
        <f t="shared" si="3"/>
        <v>0</v>
      </c>
      <c r="G109" s="279"/>
      <c r="H109" s="141" t="str">
        <f>IF(C109&gt;0,IF(D109&gt;0,"","No han implantado procedimientos para la seguridad en la operación de vehículos"),"")</f>
        <v/>
      </c>
      <c r="J109" s="141" t="str">
        <f>IF(D109&gt;0,"Han implantado procedimientos para la seguridad en la operación de vehículos","")</f>
        <v>Han implantado procedimientos para la seguridad en la operación de vehículos</v>
      </c>
    </row>
    <row r="110" spans="1:10" ht="40.5" customHeight="1" x14ac:dyDescent="0.25">
      <c r="B110" s="144">
        <v>73.400000000000006</v>
      </c>
      <c r="C110" s="116">
        <f>IF('Seguridad, Salud y Medioambient'!G51="X",0,1)</f>
        <v>1</v>
      </c>
      <c r="D110" s="42">
        <f>IF('Seguridad, Salud y Medioambient'!E51="X",0,1*C110)</f>
        <v>1</v>
      </c>
      <c r="E110" s="42"/>
      <c r="F110" s="278">
        <f t="shared" si="3"/>
        <v>0</v>
      </c>
      <c r="G110" s="279"/>
      <c r="H110" s="141" t="str">
        <f>IF(C110&gt;0,IF(D110&gt;0,"","No han implantado procedimientos para la realización de inspecciones planeadas"),"")</f>
        <v/>
      </c>
      <c r="J110" s="141" t="str">
        <f>IF(D110&gt;0,"Han implantado procedimientos para la realización de inspecciones planeadas","")</f>
        <v>Han implantado procedimientos para la realización de inspecciones planeadas</v>
      </c>
    </row>
    <row r="111" spans="1:10" ht="42" customHeight="1" x14ac:dyDescent="0.25">
      <c r="B111" s="144">
        <v>73.5</v>
      </c>
      <c r="C111" s="116">
        <f>IF('Seguridad, Salud y Medioambient'!G55="X",0,1)</f>
        <v>1</v>
      </c>
      <c r="D111" s="42">
        <f>IF('Seguridad, Salud y Medioambient'!E55="X",0,1*C111)</f>
        <v>1</v>
      </c>
      <c r="E111" s="42"/>
      <c r="F111" s="278">
        <f t="shared" si="3"/>
        <v>0</v>
      </c>
      <c r="G111" s="279"/>
      <c r="H111" s="141" t="str">
        <f>IF(C111&gt;0,IF(D111&gt;0,"","La empresa no ha implantado un procedimiento para la investigación de accidentes"),"")</f>
        <v/>
      </c>
      <c r="J111" s="141" t="str">
        <f>IF(D111&gt;0,"La empresa ha implantado un procedimiento para la investigación de accidentes","")</f>
        <v>La empresa ha implantado un procedimiento para la investigación de accidentes</v>
      </c>
    </row>
    <row r="112" spans="1:10" ht="30" customHeight="1" x14ac:dyDescent="0.25">
      <c r="B112" s="144">
        <v>74.099999999999994</v>
      </c>
      <c r="C112" s="116">
        <f>IF('Seguridad, Salud y Medioambient'!G63="X",0,1)</f>
        <v>1</v>
      </c>
      <c r="D112" s="42">
        <f>IF('Seguridad, Salud y Medioambient'!E63="X",0,1*C112)</f>
        <v>1</v>
      </c>
      <c r="E112" s="42"/>
      <c r="F112" s="278">
        <f t="shared" si="3"/>
        <v>0</v>
      </c>
      <c r="G112" s="279"/>
      <c r="H112" s="141" t="str">
        <f>IF(C112&gt;0,IF(D112&gt;0,"","No cuentan con extintores vigentes"),"")</f>
        <v/>
      </c>
      <c r="J112" s="145"/>
    </row>
    <row r="113" spans="1:10" ht="48.75" customHeight="1" x14ac:dyDescent="0.25">
      <c r="B113" s="144">
        <v>74.2</v>
      </c>
      <c r="C113" s="116">
        <f>IF('Seguridad, Salud y Medioambient'!G67="X",0,1)</f>
        <v>1</v>
      </c>
      <c r="D113" s="42">
        <f>IF('Seguridad, Salud y Medioambient'!E67="X",0,1*C113)</f>
        <v>1</v>
      </c>
      <c r="E113" s="42"/>
      <c r="F113" s="278">
        <f t="shared" si="3"/>
        <v>0</v>
      </c>
      <c r="G113" s="279"/>
      <c r="H113" s="141" t="str">
        <f>IF(C113&gt;0,IF(D113&gt;0,"","Todo el personal no utiliza los equipos de protección personal o estos no se encuentran en buen estado"),"")</f>
        <v/>
      </c>
      <c r="J113" s="141" t="str">
        <f>IF(D113&gt;0,"El personal utiliza los equipos de protección personal","")</f>
        <v>El personal utiliza los equipos de protección personal</v>
      </c>
    </row>
    <row r="114" spans="1:10" ht="30" customHeight="1" x14ac:dyDescent="0.25">
      <c r="B114" s="144">
        <v>74.3</v>
      </c>
      <c r="C114" s="116">
        <f>IF('Seguridad, Salud y Medioambient'!G71="X",0,1)</f>
        <v>1</v>
      </c>
      <c r="D114" s="42">
        <f>IF('Seguridad, Salud y Medioambient'!E71="X",0,1*C114)</f>
        <v>1</v>
      </c>
      <c r="E114" s="42"/>
      <c r="F114" s="278">
        <f t="shared" si="3"/>
        <v>0</v>
      </c>
      <c r="G114" s="279"/>
      <c r="H114" s="141" t="str">
        <f>IF(C114&gt;0,IF(D114&gt;0,"","La señalización de seguridad no es la adecuada"),"")</f>
        <v/>
      </c>
      <c r="J114" s="145"/>
    </row>
    <row r="115" spans="1:10" ht="30" customHeight="1" x14ac:dyDescent="0.25">
      <c r="B115" s="144">
        <v>74.400000000000006</v>
      </c>
      <c r="C115" s="116">
        <f>IF('Seguridad, Salud y Medioambient'!G75="X",0,1)</f>
        <v>1</v>
      </c>
      <c r="D115" s="42">
        <f>IF('Seguridad, Salud y Medioambient'!E75="X",0,1*C115)</f>
        <v>1</v>
      </c>
      <c r="E115" s="42"/>
      <c r="F115" s="278">
        <f t="shared" si="3"/>
        <v>0</v>
      </c>
      <c r="G115" s="279"/>
      <c r="H115" s="141" t="str">
        <f>IF(C115&gt;0,IF(D115&gt;0,"","No tienen equipos de primeros auxilios disponibles"),"")</f>
        <v/>
      </c>
      <c r="J115" s="145"/>
    </row>
    <row r="116" spans="1:10" ht="30" customHeight="1" x14ac:dyDescent="0.25">
      <c r="B116" s="144">
        <v>74.5</v>
      </c>
      <c r="C116" s="116">
        <f>IF('Seguridad, Salud y Medioambient'!G79="X",0,1)</f>
        <v>1</v>
      </c>
      <c r="D116" s="42">
        <f>IF('Seguridad, Salud y Medioambient'!E79="X",0,1*C116)</f>
        <v>1</v>
      </c>
      <c r="E116" s="42"/>
      <c r="F116" s="278">
        <f t="shared" si="3"/>
        <v>0</v>
      </c>
      <c r="G116" s="279"/>
      <c r="H116" s="141" t="str">
        <f>IF(C116&gt;0,IF(D116&gt;0,"","No han realizado simulacros de emergencias"),"")</f>
        <v/>
      </c>
      <c r="J116" s="141" t="str">
        <f>IF(D116&gt;0,"La empresa realiza simulacros de emergencias","")</f>
        <v>La empresa realiza simulacros de emergencias</v>
      </c>
    </row>
    <row r="117" spans="1:10" ht="35.25" customHeight="1" x14ac:dyDescent="0.25">
      <c r="B117" s="144">
        <v>74.599999999999994</v>
      </c>
      <c r="C117" s="116">
        <f>IF('Seguridad, Salud y Medioambient'!G83="X",0,1)</f>
        <v>1</v>
      </c>
      <c r="D117" s="42">
        <f>IF('Seguridad, Salud y Medioambient'!E83="X",0,1*C117)</f>
        <v>1</v>
      </c>
      <c r="E117" s="42"/>
      <c r="F117" s="278">
        <f t="shared" si="3"/>
        <v>0</v>
      </c>
      <c r="G117" s="279"/>
      <c r="H117" s="141" t="str">
        <f>IF(C117&gt;0,IF(D117&gt;0,"","La empresa no acreditó haber dictado charlas de seguridad"),"")</f>
        <v/>
      </c>
      <c r="J117" s="145"/>
    </row>
    <row r="118" spans="1:10" ht="12.75" customHeight="1" x14ac:dyDescent="0.25">
      <c r="A118" s="27" t="s">
        <v>181</v>
      </c>
      <c r="B118" s="271" t="s">
        <v>223</v>
      </c>
      <c r="C118" s="271"/>
      <c r="D118" s="271"/>
      <c r="E118" s="271"/>
      <c r="F118" s="278"/>
      <c r="G118" s="280"/>
      <c r="H118" s="141"/>
      <c r="J118" s="141"/>
    </row>
    <row r="119" spans="1:10" ht="30" customHeight="1" x14ac:dyDescent="0.25">
      <c r="B119" s="144">
        <v>75</v>
      </c>
      <c r="C119" s="42">
        <v>1</v>
      </c>
      <c r="D119" s="42">
        <f>IF('Seguridad, Salud y Medioambient'!E91="X",0,1*C119)</f>
        <v>1</v>
      </c>
      <c r="E119" s="42"/>
      <c r="F119" s="278">
        <f t="shared" si="3"/>
        <v>0</v>
      </c>
      <c r="G119" s="279"/>
      <c r="H119" s="141" t="str">
        <f>IF(D119&gt;0,"","La empresa no ha definido y difundido una Política Ambiental")</f>
        <v/>
      </c>
      <c r="J119" s="141" t="str">
        <f>IF(D119&gt;0,"La empresa ha definido y difundido una Política Ambiental","")</f>
        <v>La empresa ha definido y difundido una Política Ambiental</v>
      </c>
    </row>
    <row r="120" spans="1:10" ht="39" customHeight="1" x14ac:dyDescent="0.25">
      <c r="B120" s="144">
        <v>76</v>
      </c>
      <c r="C120" s="42">
        <v>1</v>
      </c>
      <c r="D120" s="42">
        <f>IF('Seguridad, Salud y Medioambient'!E97="X",0,1*C120)</f>
        <v>1</v>
      </c>
      <c r="E120" s="42"/>
      <c r="F120" s="278">
        <f t="shared" si="3"/>
        <v>0</v>
      </c>
      <c r="G120" s="279"/>
      <c r="H120" s="141" t="str">
        <f>IF(C120&gt;0,IF(D120&gt;0,"","La organización no ha definido un metodología para la identificación de sus aspectos ambientales significativos"),"")</f>
        <v/>
      </c>
      <c r="J120" s="141" t="str">
        <f>IF(D120&gt;0,"La organización ha definido una metodología para la identificación de los aspectos ambientales significativos","")</f>
        <v>La organización ha definido una metodología para la identificación de los aspectos ambientales significativos</v>
      </c>
    </row>
    <row r="121" spans="1:10" ht="59.25" customHeight="1" x14ac:dyDescent="0.25">
      <c r="B121" s="148">
        <v>77</v>
      </c>
      <c r="C121" s="45">
        <f>IF('Seguridad, Salud y Medioambient'!G103="X",0,1)</f>
        <v>1</v>
      </c>
      <c r="D121" s="42">
        <f>IF('Seguridad, Salud y Medioambient'!E103="X",0,1*C121)</f>
        <v>1</v>
      </c>
      <c r="E121" s="42"/>
      <c r="F121" s="278">
        <f t="shared" si="3"/>
        <v>0</v>
      </c>
      <c r="G121" s="284"/>
      <c r="H121" s="141" t="str">
        <f>IF(C121&gt;0,IF(D121&gt;0,"","No han identificado los aspectos ambientales significativos"),"")</f>
        <v/>
      </c>
      <c r="J121" s="141" t="str">
        <f>IF(D121&gt;0,"La organización ha identificado los aspectos ambientales significativos","")</f>
        <v>La organización ha identificado los aspectos ambientales significativos</v>
      </c>
    </row>
    <row r="122" spans="1:10" ht="79.8" thickBot="1" x14ac:dyDescent="0.3">
      <c r="B122" s="148">
        <v>78</v>
      </c>
      <c r="C122" s="45">
        <f>IF('Seguridad, Salud y Medioambient'!G109="X",0,1)</f>
        <v>1</v>
      </c>
      <c r="D122" s="42">
        <f>IF(D121&gt;0,IF('Seguridad, Salud y Medioambient'!E109="X",0,1*C122),0)</f>
        <v>1</v>
      </c>
      <c r="E122" s="42"/>
      <c r="F122" s="278">
        <f t="shared" si="3"/>
        <v>0</v>
      </c>
      <c r="G122" s="284"/>
      <c r="H122" s="141" t="str">
        <f>IF(C122&gt;0,IF(D122&gt;0,"","No han definido e implementado Controles Operacionales  para sus impactos ambientales significativos, incluyendo procedimientos documentados"),"")</f>
        <v/>
      </c>
      <c r="J122" s="141" t="str">
        <f>IF(D122&gt;0,"La organización ha definido e implementado Controles Operacionales  para sus impactos significativos y los mismos incluyen procedimientos documentados","")</f>
        <v>La organización ha definido e implementado Controles Operacionales  para sus impactos significativos y los mismos incluyen procedimientos documentados</v>
      </c>
    </row>
    <row r="123" spans="1:10" ht="42.75" customHeight="1" thickBot="1" x14ac:dyDescent="0.3">
      <c r="B123" s="148">
        <v>79</v>
      </c>
      <c r="C123" s="45">
        <f>IF('Seguridad, Salud y Medioambient'!G115="X",0,1)</f>
        <v>1</v>
      </c>
      <c r="D123" s="42">
        <f>IF('Seguridad, Salud y Medioambient'!E115="X",0,1*C123)</f>
        <v>1</v>
      </c>
      <c r="E123" s="42"/>
      <c r="F123" s="282">
        <f t="shared" si="3"/>
        <v>0</v>
      </c>
      <c r="G123" s="275">
        <f>0.75*(SUM(F102:F123))</f>
        <v>0</v>
      </c>
      <c r="H123" s="141" t="str">
        <f>IF(D123&gt;0,"","No cuentan con un procedimiento para dar respuesta a Emergencias Ambientales")</f>
        <v/>
      </c>
      <c r="J123" s="141" t="str">
        <f>IF(D123&gt;0,"Tienen procedimientos para dar respuesta a Emergencias Ambientales","")</f>
        <v>Tienen procedimientos para dar respuesta a Emergencias Ambientales</v>
      </c>
    </row>
    <row r="124" spans="1:10" ht="18" customHeight="1" thickBot="1" x14ac:dyDescent="0.3">
      <c r="B124" s="154" t="s">
        <v>285</v>
      </c>
      <c r="C124" s="155"/>
      <c r="D124" s="157">
        <f>(SUM(D102:D117)+SUM(D119:D123))*100/(SUM(C102:C117)+SUM(C119:C123))+G123</f>
        <v>100</v>
      </c>
      <c r="E124" s="42"/>
      <c r="F124" s="42"/>
      <c r="H124" s="141"/>
      <c r="J124" s="141"/>
    </row>
    <row r="125" spans="1:10" ht="13.8" thickBot="1" x14ac:dyDescent="0.3">
      <c r="A125" s="39" t="s">
        <v>167</v>
      </c>
      <c r="B125" s="569" t="s">
        <v>168</v>
      </c>
      <c r="C125" s="569"/>
      <c r="D125" s="569"/>
      <c r="E125" s="569"/>
      <c r="F125" s="570"/>
      <c r="G125" s="27"/>
      <c r="H125" s="142"/>
      <c r="J125" s="141"/>
    </row>
    <row r="126" spans="1:10" ht="12.75" customHeight="1" thickBot="1" x14ac:dyDescent="0.3">
      <c r="A126" s="27" t="s">
        <v>169</v>
      </c>
      <c r="B126" s="271" t="s">
        <v>168</v>
      </c>
      <c r="C126" s="271"/>
      <c r="D126" s="271"/>
      <c r="E126" s="271"/>
      <c r="F126" s="271"/>
      <c r="G126" s="33"/>
      <c r="H126" s="141"/>
      <c r="J126" s="141"/>
    </row>
    <row r="127" spans="1:10" ht="51.75" customHeight="1" x14ac:dyDescent="0.25">
      <c r="B127" s="144">
        <v>80.099999999999994</v>
      </c>
      <c r="C127" s="42">
        <v>1</v>
      </c>
      <c r="D127" s="42">
        <f>IF(OR('Gestión Comercial'!E9="X",'Gestión Comercial'!E13="X",'Gestión Comercial'!E17="X"),0,1*C127)</f>
        <v>1</v>
      </c>
      <c r="E127" s="42"/>
      <c r="F127" s="283">
        <f t="shared" ref="F127:F136" si="4">IF(C127&gt;0,IF(D127=0,1,0),0)</f>
        <v>0</v>
      </c>
      <c r="G127" s="277"/>
      <c r="H127" s="141" t="str">
        <f>IF(D127&gt;0,"","No emiten cotizaciones ni algún documento que acredite haber definido las propuestas a los clientes")</f>
        <v/>
      </c>
      <c r="J127" s="145"/>
    </row>
    <row r="128" spans="1:10" ht="30" customHeight="1" x14ac:dyDescent="0.25">
      <c r="B128" s="144">
        <v>81</v>
      </c>
      <c r="C128" s="42">
        <v>1</v>
      </c>
      <c r="D128" s="42">
        <f>IF('Gestión Comercial'!E23="X",0,1*C128)</f>
        <v>1</v>
      </c>
      <c r="E128" s="42"/>
      <c r="F128" s="278">
        <f t="shared" si="4"/>
        <v>0</v>
      </c>
      <c r="G128" s="279"/>
      <c r="H128" s="141" t="str">
        <f>IF(D128&gt;0,"","La empresa no acreditó evaluar la satisfacción de sus clientes")</f>
        <v/>
      </c>
      <c r="J128" s="141" t="str">
        <f>IF(D128&gt;0,"La empresa evalúa la satisfacción de sus clientes","")</f>
        <v>La empresa evalúa la satisfacción de sus clientes</v>
      </c>
    </row>
    <row r="129" spans="2:10" ht="51.75" customHeight="1" x14ac:dyDescent="0.25">
      <c r="B129" s="144">
        <v>82</v>
      </c>
      <c r="C129" s="42">
        <v>1</v>
      </c>
      <c r="D129" s="42">
        <f>IF('Gestión Comercial'!E29="X",0,1*C129)</f>
        <v>1</v>
      </c>
      <c r="E129" s="42"/>
      <c r="F129" s="278">
        <f t="shared" si="4"/>
        <v>0</v>
      </c>
      <c r="G129" s="279"/>
      <c r="H129" s="141" t="str">
        <f>IF(D128&gt;0,IF(D129&gt;0,"","No han tomado acciones sobre la evaluación de satisfacción del cliente realizada"),"")</f>
        <v/>
      </c>
      <c r="J129" s="141" t="str">
        <f>IF(D128&gt;0,IF(D129&gt;0,"La organización ha tomado acciones luego de evaluar la satisfacción del cliente",""),"")</f>
        <v>La organización ha tomado acciones luego de evaluar la satisfacción del cliente</v>
      </c>
    </row>
    <row r="130" spans="2:10" ht="39.75" customHeight="1" x14ac:dyDescent="0.25">
      <c r="B130" s="144">
        <v>83</v>
      </c>
      <c r="C130" s="42">
        <v>1</v>
      </c>
      <c r="D130" s="42">
        <f>IF('Gestión Comercial'!E35="X",0,1*C130)</f>
        <v>1</v>
      </c>
      <c r="E130" s="42"/>
      <c r="F130" s="278">
        <f t="shared" si="4"/>
        <v>0</v>
      </c>
      <c r="G130" s="279"/>
      <c r="H130" s="141" t="str">
        <f>IF(D130&gt;0,"","No tienen implantado un procedimiento sistemático para atender las quejas de los clientes")</f>
        <v/>
      </c>
      <c r="J130" s="141" t="str">
        <f>IF(D130&gt;0,"Tienen un procedimiento sistemático para evaluar la satisfacción de los clientes","")</f>
        <v>Tienen un procedimiento sistemático para evaluar la satisfacción de los clientes</v>
      </c>
    </row>
    <row r="131" spans="2:10" ht="43.5" customHeight="1" x14ac:dyDescent="0.25">
      <c r="B131" s="144">
        <v>84</v>
      </c>
      <c r="C131" s="42">
        <v>1</v>
      </c>
      <c r="D131" s="42">
        <f>IF('Gestión Comercial'!E41="X",0,1*C131)</f>
        <v>1</v>
      </c>
      <c r="E131" s="42"/>
      <c r="F131" s="278">
        <f t="shared" si="4"/>
        <v>0</v>
      </c>
      <c r="G131" s="279"/>
      <c r="H131" s="141" t="str">
        <f>IF(D131&gt;0,"","No se efectúa un registro de las quejas ni se genera una estadística al respecto")</f>
        <v/>
      </c>
      <c r="J131" s="141" t="str">
        <f>IF(D131&gt;0,"Realizan un registro de las quejas y generan  una expresión estadística de las mismas","")</f>
        <v>Realizan un registro de las quejas y generan  una expresión estadística de las mismas</v>
      </c>
    </row>
    <row r="132" spans="2:10" ht="34.5" customHeight="1" x14ac:dyDescent="0.25">
      <c r="B132" s="148">
        <v>85</v>
      </c>
      <c r="C132" s="45">
        <f>IF('Gestión Comercial'!G47="X",0,1)</f>
        <v>1</v>
      </c>
      <c r="D132" s="42">
        <f>IF('Gestión Comercial'!E47="X",0,1*C132)</f>
        <v>1</v>
      </c>
      <c r="E132" s="42"/>
      <c r="F132" s="278">
        <f t="shared" si="4"/>
        <v>0</v>
      </c>
      <c r="G132" s="284"/>
      <c r="H132" s="141" t="str">
        <f>IF(C132&gt;0,IF(D132&gt;0,"","No es posible monitorear plazos de ejecución del servicio ni su cumplimiento"),"")</f>
        <v/>
      </c>
      <c r="J132" s="145"/>
    </row>
    <row r="133" spans="2:10" ht="51.75" customHeight="1" x14ac:dyDescent="0.25">
      <c r="B133" s="148">
        <v>86</v>
      </c>
      <c r="C133" s="45">
        <f>IF('Gestión Comercial'!G53="X",0,1)</f>
        <v>1</v>
      </c>
      <c r="D133" s="42">
        <f>IF('Gestión Comercial'!E53="X",0,1*C133)</f>
        <v>1</v>
      </c>
      <c r="E133" s="42"/>
      <c r="F133" s="278">
        <f t="shared" si="4"/>
        <v>0</v>
      </c>
      <c r="G133" s="284"/>
      <c r="H133" s="141" t="str">
        <f>IF(C133&gt;0,IF(D133&gt;0,"","No tienen establecido un procedimiento sistemático para afrontar retrasos en la entrega de sus productos"),"")</f>
        <v/>
      </c>
      <c r="J133" s="141" t="str">
        <f>IF(D133&gt;0,"Tienen establecido un procedimiento sistemático para afrontar retrasos en la ejecución del servicio","")</f>
        <v>Tienen establecido un procedimiento sistemático para afrontar retrasos en la ejecución del servicio</v>
      </c>
    </row>
    <row r="134" spans="2:10" ht="38.25" customHeight="1" x14ac:dyDescent="0.25">
      <c r="B134" s="148" t="s">
        <v>476</v>
      </c>
      <c r="C134" s="45">
        <f>IF(D132=0,0,1)</f>
        <v>1</v>
      </c>
      <c r="D134" s="42">
        <f>IF(OR('Gestión Comercial'!F58="NO",'Gestión Comercial'!F59="NO",'Gestión Comercial'!F60="NO",'Gestión Comercial'!F61="NO",'Gestión Comercial'!F62="NO"),0,1*C134)</f>
        <v>1</v>
      </c>
      <c r="E134" s="42"/>
      <c r="F134" s="278">
        <f t="shared" si="4"/>
        <v>0</v>
      </c>
      <c r="G134" s="284"/>
      <c r="H134" s="141" t="str">
        <f>IF(C134&gt;0,IF(D134&gt;0,"","Al evaluar órdenes de compra, se encontró retrasos en los tiempos de entrega"),"")</f>
        <v/>
      </c>
      <c r="J134" s="145"/>
    </row>
    <row r="135" spans="2:10" ht="49.5" customHeight="1" thickBot="1" x14ac:dyDescent="0.3">
      <c r="B135" s="148">
        <v>87</v>
      </c>
      <c r="C135" s="45">
        <f>IF('Gestión Comercial'!G68="X",0,1)</f>
        <v>1</v>
      </c>
      <c r="D135" s="42">
        <f>IF('Gestión Comercial'!E68="X",0,1*C135)</f>
        <v>1</v>
      </c>
      <c r="E135" s="42"/>
      <c r="F135" s="278">
        <f t="shared" si="4"/>
        <v>0</v>
      </c>
      <c r="G135" s="284"/>
      <c r="H135" s="141" t="str">
        <f>IF(C135&gt;0,IF(D135&gt;0,"","La empresa no establece una garantía formal, por los servicios ofertados"),"")</f>
        <v/>
      </c>
      <c r="J135" s="141" t="str">
        <f>IF(D135&gt;0,"Establecen una garantía formal por los servicios ofertados","")</f>
        <v>Establecen una garantía formal por los servicios ofertados</v>
      </c>
    </row>
    <row r="136" spans="2:10" ht="41.25" customHeight="1" thickBot="1" x14ac:dyDescent="0.3">
      <c r="B136" s="148">
        <v>88</v>
      </c>
      <c r="C136" s="45">
        <f>IF('Gestión Comercial'!G74="X",0,1)</f>
        <v>1</v>
      </c>
      <c r="D136" s="42">
        <f>IF('Gestión Comercial'!E74="X",0,1*C136)</f>
        <v>1</v>
      </c>
      <c r="E136" s="42"/>
      <c r="F136" s="278">
        <f t="shared" si="4"/>
        <v>0</v>
      </c>
      <c r="G136" s="275">
        <f>0.9*(SUM(F127:F136))</f>
        <v>0</v>
      </c>
      <c r="H136" s="141" t="str">
        <f>IF(C136&gt;0,IF(D136&gt;0,"","No brindan soporte técnico a los clientes"),"")</f>
        <v/>
      </c>
      <c r="J136" s="141" t="str">
        <f>IF(D136&gt;0,"Ofrecen soporte técnico a sus clientes","")</f>
        <v>Ofrecen soporte técnico a sus clientes</v>
      </c>
    </row>
    <row r="137" spans="2:10" ht="13.8" thickBot="1" x14ac:dyDescent="0.3">
      <c r="B137" s="160" t="s">
        <v>285</v>
      </c>
      <c r="C137" s="160"/>
      <c r="D137" s="273">
        <f>(SUM(D127:D136))*100/(SUM(C127:C136))+G136</f>
        <v>100</v>
      </c>
      <c r="F137" s="285"/>
      <c r="G137" s="286"/>
      <c r="H137" s="267"/>
      <c r="J137" s="267"/>
    </row>
    <row r="140" spans="2:10" x14ac:dyDescent="0.25">
      <c r="B140" s="558" t="s">
        <v>286</v>
      </c>
      <c r="C140" s="558"/>
      <c r="D140" s="558"/>
      <c r="E140" s="558"/>
      <c r="F140" s="558"/>
      <c r="G140" s="558"/>
    </row>
    <row r="141" spans="2:10" ht="13.8" thickBot="1" x14ac:dyDescent="0.3"/>
    <row r="142" spans="2:10" x14ac:dyDescent="0.25">
      <c r="B142" s="553" t="s">
        <v>287</v>
      </c>
      <c r="C142" s="554"/>
      <c r="D142" s="554"/>
      <c r="E142" s="559"/>
      <c r="F142" s="167" t="s">
        <v>288</v>
      </c>
      <c r="G142" s="169" t="s">
        <v>304</v>
      </c>
    </row>
    <row r="143" spans="2:10" x14ac:dyDescent="0.25">
      <c r="B143" s="560" t="s">
        <v>302</v>
      </c>
      <c r="C143" s="561"/>
      <c r="D143" s="561"/>
      <c r="E143" s="562"/>
      <c r="F143" s="164">
        <v>0.2</v>
      </c>
      <c r="G143" s="170">
        <f>D22</f>
        <v>72.7</v>
      </c>
    </row>
    <row r="144" spans="2:10" x14ac:dyDescent="0.25">
      <c r="B144" s="563" t="s">
        <v>118</v>
      </c>
      <c r="C144" s="564"/>
      <c r="D144" s="564"/>
      <c r="E144" s="565"/>
      <c r="F144" s="164">
        <v>0.2</v>
      </c>
      <c r="G144" s="170">
        <f>D41</f>
        <v>85.133333333333326</v>
      </c>
    </row>
    <row r="145" spans="2:7" x14ac:dyDescent="0.25">
      <c r="B145" s="563" t="s">
        <v>303</v>
      </c>
      <c r="C145" s="564"/>
      <c r="D145" s="564"/>
      <c r="E145" s="565"/>
      <c r="F145" s="164">
        <v>0.2</v>
      </c>
      <c r="G145" s="170">
        <f>D99</f>
        <v>100</v>
      </c>
    </row>
    <row r="146" spans="2:7" x14ac:dyDescent="0.25">
      <c r="B146" s="563" t="s">
        <v>166</v>
      </c>
      <c r="C146" s="564"/>
      <c r="D146" s="564"/>
      <c r="E146" s="565"/>
      <c r="F146" s="164">
        <v>0.2</v>
      </c>
      <c r="G146" s="170">
        <f>D124</f>
        <v>100</v>
      </c>
    </row>
    <row r="147" spans="2:7" ht="13.8" thickBot="1" x14ac:dyDescent="0.3">
      <c r="B147" s="566" t="s">
        <v>168</v>
      </c>
      <c r="C147" s="567"/>
      <c r="D147" s="567"/>
      <c r="E147" s="568"/>
      <c r="F147" s="168">
        <v>0.2</v>
      </c>
      <c r="G147" s="171">
        <f>D137</f>
        <v>100</v>
      </c>
    </row>
    <row r="148" spans="2:7" ht="13.8" thickBot="1" x14ac:dyDescent="0.3"/>
    <row r="149" spans="2:7" x14ac:dyDescent="0.25">
      <c r="B149" s="553" t="s">
        <v>289</v>
      </c>
      <c r="C149" s="554"/>
      <c r="D149" s="554"/>
      <c r="E149" s="555"/>
    </row>
    <row r="150" spans="2:7" x14ac:dyDescent="0.25">
      <c r="B150" s="162" t="s">
        <v>290</v>
      </c>
      <c r="C150" s="166"/>
      <c r="E150" s="173" t="s">
        <v>291</v>
      </c>
    </row>
    <row r="151" spans="2:7" x14ac:dyDescent="0.25">
      <c r="B151" s="162" t="s">
        <v>292</v>
      </c>
      <c r="C151" s="166"/>
      <c r="E151" s="174" t="s">
        <v>305</v>
      </c>
    </row>
    <row r="152" spans="2:7" x14ac:dyDescent="0.25">
      <c r="B152" s="162" t="s">
        <v>293</v>
      </c>
      <c r="C152" s="166"/>
      <c r="E152" s="174" t="s">
        <v>294</v>
      </c>
    </row>
    <row r="153" spans="2:7" x14ac:dyDescent="0.25">
      <c r="B153" s="162" t="s">
        <v>295</v>
      </c>
      <c r="C153" s="166"/>
      <c r="E153" s="174" t="s">
        <v>296</v>
      </c>
    </row>
    <row r="154" spans="2:7" ht="13.8" thickBot="1" x14ac:dyDescent="0.3">
      <c r="B154" s="163" t="s">
        <v>297</v>
      </c>
      <c r="C154" s="172"/>
      <c r="D154" s="165"/>
      <c r="E154" s="175" t="s">
        <v>298</v>
      </c>
    </row>
    <row r="156" spans="2:7" ht="13.8" thickBot="1" x14ac:dyDescent="0.3"/>
    <row r="157" spans="2:7" ht="13.8" thickBot="1" x14ac:dyDescent="0.3">
      <c r="B157" s="556" t="s">
        <v>299</v>
      </c>
      <c r="C157" s="557"/>
      <c r="D157" s="176"/>
      <c r="E157" s="161"/>
      <c r="F157" s="178">
        <f>(G143*F143+G144*F144+G145*F145+G146*F146+G147*F147)/100</f>
        <v>0.91566666666666663</v>
      </c>
    </row>
    <row r="158" spans="2:7" ht="13.8" thickBot="1" x14ac:dyDescent="0.3">
      <c r="B158" s="556" t="s">
        <v>300</v>
      </c>
      <c r="C158" s="557"/>
      <c r="D158" s="177"/>
      <c r="E158" s="161"/>
      <c r="F158" s="287" t="s">
        <v>301</v>
      </c>
    </row>
  </sheetData>
  <mergeCells count="15">
    <mergeCell ref="B125:F125"/>
    <mergeCell ref="B100:F100"/>
    <mergeCell ref="B3:F3"/>
    <mergeCell ref="B23:F23"/>
    <mergeCell ref="B42:F42"/>
    <mergeCell ref="B149:E149"/>
    <mergeCell ref="B157:C157"/>
    <mergeCell ref="B158:C158"/>
    <mergeCell ref="B140:G140"/>
    <mergeCell ref="B142:E142"/>
    <mergeCell ref="B143:E143"/>
    <mergeCell ref="B144:E144"/>
    <mergeCell ref="B145:E145"/>
    <mergeCell ref="B146:E146"/>
    <mergeCell ref="B147:E147"/>
  </mergeCells>
  <phoneticPr fontId="20" type="noConversion"/>
  <pageMargins left="0.75" right="0.75" top="1" bottom="1" header="0" footer="0"/>
  <pageSetup paperSize="9" scale="62" orientation="portrait" horizontalDpi="300" verticalDpi="300" r:id="rId1"/>
  <headerFooter alignWithMargins="0"/>
  <ignoredErrors>
    <ignoredError sqref="H51 H129 H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5"/>
  <sheetViews>
    <sheetView view="pageBreakPreview" topLeftCell="A10" zoomScale="75" zoomScaleNormal="75" zoomScaleSheetLayoutView="75" workbookViewId="0">
      <selection activeCell="V19" sqref="V19:Z19"/>
    </sheetView>
  </sheetViews>
  <sheetFormatPr baseColWidth="10" defaultRowHeight="13.2" x14ac:dyDescent="0.25"/>
  <cols>
    <col min="1" max="32" width="3.44140625" customWidth="1"/>
  </cols>
  <sheetData>
    <row r="1" spans="1:33" ht="48.75" customHeight="1" x14ac:dyDescent="0.25"/>
    <row r="2" spans="1:33" ht="48.75" customHeight="1" x14ac:dyDescent="0.25"/>
    <row r="3" spans="1:33" ht="33" x14ac:dyDescent="0.6">
      <c r="F3" s="201"/>
    </row>
    <row r="4" spans="1:33" ht="89.25" customHeight="1" x14ac:dyDescent="0.25">
      <c r="D4" s="593" t="s">
        <v>328</v>
      </c>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210"/>
      <c r="AE4" s="210"/>
      <c r="AF4" s="210"/>
      <c r="AG4" s="210"/>
    </row>
    <row r="5" spans="1:33" ht="9.75" customHeight="1" x14ac:dyDescent="0.6">
      <c r="F5" s="202"/>
    </row>
    <row r="6" spans="1:33" ht="24.75" customHeight="1" x14ac:dyDescent="0.4">
      <c r="M6" s="598" t="s">
        <v>336</v>
      </c>
      <c r="N6" s="598"/>
      <c r="O6" s="598"/>
      <c r="P6" s="598"/>
      <c r="Q6" s="598"/>
      <c r="R6" s="598"/>
      <c r="S6" s="598"/>
      <c r="T6" s="598"/>
      <c r="U6" s="211"/>
      <c r="V6" s="211"/>
      <c r="W6" s="211"/>
      <c r="X6" s="211"/>
      <c r="Y6" s="211"/>
    </row>
    <row r="7" spans="1:33" ht="14.25" customHeight="1" x14ac:dyDescent="0.25">
      <c r="F7" s="203"/>
    </row>
    <row r="8" spans="1:33" ht="35.25" customHeight="1" x14ac:dyDescent="0.25">
      <c r="C8" s="207"/>
      <c r="E8" s="604" t="s">
        <v>334</v>
      </c>
      <c r="F8" s="604"/>
      <c r="G8" s="604"/>
      <c r="H8" s="604"/>
      <c r="I8" s="604"/>
      <c r="J8" s="604"/>
      <c r="K8" s="604"/>
      <c r="L8" s="604"/>
      <c r="M8" s="604"/>
      <c r="N8" s="604"/>
      <c r="O8" s="604"/>
      <c r="P8" s="604"/>
      <c r="Q8" s="604"/>
      <c r="R8" s="604"/>
      <c r="S8" s="604"/>
      <c r="T8" s="604"/>
      <c r="U8" s="604"/>
      <c r="V8" s="604"/>
      <c r="W8" s="604"/>
      <c r="X8" s="604"/>
      <c r="Y8" s="604"/>
      <c r="Z8" s="604"/>
      <c r="AA8" s="604"/>
      <c r="AB8" s="604"/>
      <c r="AC8" s="207"/>
      <c r="AD8" s="207"/>
      <c r="AE8" s="207"/>
      <c r="AF8" s="212"/>
    </row>
    <row r="9" spans="1:33" ht="14.25" customHeight="1" x14ac:dyDescent="0.25">
      <c r="A9" s="595"/>
      <c r="B9" s="595"/>
      <c r="C9" s="595"/>
      <c r="D9" s="595"/>
      <c r="E9" s="595"/>
      <c r="F9" s="595"/>
      <c r="G9" s="595"/>
      <c r="H9" s="595"/>
      <c r="I9" s="595"/>
      <c r="J9" s="595"/>
    </row>
    <row r="10" spans="1:33" ht="48" customHeight="1" x14ac:dyDescent="0.5">
      <c r="B10" s="579" t="str">
        <f>'Informacion General'!A7</f>
        <v/>
      </c>
      <c r="C10" s="579"/>
      <c r="D10" s="579"/>
      <c r="E10" s="579"/>
      <c r="F10" s="579"/>
      <c r="G10" s="579"/>
      <c r="H10" s="579"/>
      <c r="I10" s="579"/>
      <c r="J10" s="579"/>
      <c r="K10" s="579"/>
      <c r="L10" s="579"/>
      <c r="M10" s="579"/>
      <c r="N10" s="579"/>
      <c r="O10" s="579"/>
      <c r="P10" s="579"/>
      <c r="Q10" s="579"/>
      <c r="R10" s="579"/>
      <c r="S10" s="579"/>
      <c r="T10" s="579"/>
      <c r="U10" s="579"/>
      <c r="V10" s="579"/>
      <c r="W10" s="579"/>
      <c r="X10" s="579"/>
      <c r="Y10" s="579"/>
      <c r="Z10" s="579"/>
      <c r="AA10" s="579"/>
      <c r="AB10" s="579"/>
      <c r="AC10" s="579"/>
      <c r="AD10" s="579"/>
      <c r="AE10" s="579"/>
    </row>
    <row r="11" spans="1:33" ht="17.399999999999999" x14ac:dyDescent="0.3">
      <c r="I11" s="599" t="s">
        <v>323</v>
      </c>
      <c r="J11" s="599"/>
      <c r="K11" s="599"/>
      <c r="L11" s="599"/>
      <c r="M11" s="599"/>
      <c r="N11" s="599"/>
      <c r="O11" s="599"/>
      <c r="P11" s="599"/>
      <c r="Q11" s="599"/>
      <c r="R11" s="599"/>
      <c r="S11" s="599"/>
      <c r="T11" s="599"/>
      <c r="U11" s="599"/>
    </row>
    <row r="12" spans="1:33" x14ac:dyDescent="0.25">
      <c r="F12" s="1"/>
    </row>
    <row r="13" spans="1:33" ht="68.25" customHeight="1" x14ac:dyDescent="0.25">
      <c r="B13" s="600" t="str">
        <f>'Informacion General'!A10</f>
        <v/>
      </c>
      <c r="C13" s="600"/>
      <c r="D13" s="600"/>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0"/>
      <c r="AF13" s="215"/>
      <c r="AG13" s="213"/>
    </row>
    <row r="14" spans="1:33" ht="18.75" customHeight="1" x14ac:dyDescent="0.6">
      <c r="F14" s="201"/>
    </row>
    <row r="15" spans="1:33" ht="32.1" customHeight="1" x14ac:dyDescent="0.25">
      <c r="A15" s="207"/>
      <c r="B15" s="580" t="s">
        <v>331</v>
      </c>
      <c r="C15" s="580"/>
      <c r="D15" s="580"/>
      <c r="E15" s="580"/>
      <c r="F15" s="580"/>
      <c r="G15" s="580" t="s">
        <v>227</v>
      </c>
      <c r="H15" s="580"/>
      <c r="I15" s="580"/>
      <c r="J15" s="580"/>
      <c r="K15" s="580"/>
      <c r="L15" s="580" t="s">
        <v>331</v>
      </c>
      <c r="M15" s="580"/>
      <c r="N15" s="580"/>
      <c r="O15" s="580"/>
      <c r="P15" s="580"/>
      <c r="Q15" s="580" t="s">
        <v>227</v>
      </c>
      <c r="R15" s="580"/>
      <c r="S15" s="580"/>
      <c r="T15" s="580"/>
      <c r="U15" s="580"/>
      <c r="V15" s="580" t="s">
        <v>331</v>
      </c>
      <c r="W15" s="580"/>
      <c r="X15" s="580"/>
      <c r="Y15" s="580"/>
      <c r="Z15" s="580"/>
      <c r="AA15" s="580" t="s">
        <v>227</v>
      </c>
      <c r="AB15" s="580"/>
      <c r="AC15" s="580"/>
      <c r="AD15" s="580"/>
      <c r="AE15" s="580"/>
    </row>
    <row r="16" spans="1:33" ht="60.75" customHeight="1" x14ac:dyDescent="0.25">
      <c r="A16" s="207"/>
      <c r="B16" s="594" t="s">
        <v>378</v>
      </c>
      <c r="C16" s="594"/>
      <c r="D16" s="594"/>
      <c r="E16" s="594"/>
      <c r="F16" s="594"/>
      <c r="G16" s="596">
        <f>Puntuación!D22</f>
        <v>72.7</v>
      </c>
      <c r="H16" s="596"/>
      <c r="I16" s="596"/>
      <c r="J16" s="596"/>
      <c r="K16" s="596"/>
      <c r="L16" s="594" t="s">
        <v>329</v>
      </c>
      <c r="M16" s="594"/>
      <c r="N16" s="594"/>
      <c r="O16" s="594"/>
      <c r="P16" s="594"/>
      <c r="Q16" s="596">
        <f>Puntuación!D41</f>
        <v>85.133333333333326</v>
      </c>
      <c r="R16" s="596"/>
      <c r="S16" s="596"/>
      <c r="T16" s="596"/>
      <c r="U16" s="596"/>
      <c r="V16" s="594" t="s">
        <v>332</v>
      </c>
      <c r="W16" s="594"/>
      <c r="X16" s="594"/>
      <c r="Y16" s="594"/>
      <c r="Z16" s="594"/>
      <c r="AA16" s="596">
        <f>Puntuación!D99</f>
        <v>100</v>
      </c>
      <c r="AB16" s="596"/>
      <c r="AC16" s="596"/>
      <c r="AD16" s="596"/>
      <c r="AE16" s="596"/>
      <c r="AF16" s="208"/>
    </row>
    <row r="17" spans="1:33" ht="32.1" customHeight="1" x14ac:dyDescent="0.25">
      <c r="A17" s="47"/>
      <c r="B17" s="217"/>
      <c r="C17" s="218"/>
      <c r="D17" s="218"/>
      <c r="E17" s="217"/>
      <c r="F17" s="219"/>
      <c r="G17" s="580" t="s">
        <v>331</v>
      </c>
      <c r="H17" s="580"/>
      <c r="I17" s="580"/>
      <c r="J17" s="580"/>
      <c r="K17" s="580"/>
      <c r="L17" s="580" t="s">
        <v>227</v>
      </c>
      <c r="M17" s="580"/>
      <c r="N17" s="580"/>
      <c r="O17" s="580"/>
      <c r="P17" s="580"/>
      <c r="Q17" s="580" t="s">
        <v>331</v>
      </c>
      <c r="R17" s="580"/>
      <c r="S17" s="580"/>
      <c r="T17" s="580"/>
      <c r="U17" s="580"/>
      <c r="V17" s="580" t="s">
        <v>227</v>
      </c>
      <c r="W17" s="580"/>
      <c r="X17" s="580"/>
      <c r="Y17" s="580"/>
      <c r="Z17" s="580"/>
      <c r="AA17" s="219"/>
      <c r="AB17" s="219"/>
      <c r="AC17" s="219"/>
      <c r="AD17" s="219"/>
      <c r="AE17" s="219"/>
    </row>
    <row r="18" spans="1:33" ht="56.1" customHeight="1" x14ac:dyDescent="0.25">
      <c r="A18" s="47"/>
      <c r="B18" s="217"/>
      <c r="C18" s="217"/>
      <c r="D18" s="217"/>
      <c r="E18" s="217"/>
      <c r="F18" s="219"/>
      <c r="G18" s="609" t="s">
        <v>333</v>
      </c>
      <c r="H18" s="610"/>
      <c r="I18" s="610"/>
      <c r="J18" s="610"/>
      <c r="K18" s="611"/>
      <c r="L18" s="589">
        <f>Puntuación!D124</f>
        <v>100</v>
      </c>
      <c r="M18" s="590"/>
      <c r="N18" s="590"/>
      <c r="O18" s="590"/>
      <c r="P18" s="591"/>
      <c r="Q18" s="609" t="s">
        <v>330</v>
      </c>
      <c r="R18" s="610"/>
      <c r="S18" s="610"/>
      <c r="T18" s="610"/>
      <c r="U18" s="611"/>
      <c r="V18" s="589">
        <f>Puntuación!D137</f>
        <v>100</v>
      </c>
      <c r="W18" s="590"/>
      <c r="X18" s="590"/>
      <c r="Y18" s="590"/>
      <c r="Z18" s="591"/>
      <c r="AA18" s="219"/>
      <c r="AB18" s="219"/>
      <c r="AC18" s="219"/>
      <c r="AD18" s="219"/>
      <c r="AE18" s="219"/>
    </row>
    <row r="19" spans="1:33" ht="32.1" customHeight="1" x14ac:dyDescent="0.25">
      <c r="B19" s="219"/>
      <c r="C19" s="220"/>
      <c r="D19" s="220"/>
      <c r="E19" s="220"/>
      <c r="F19" s="219"/>
      <c r="G19" s="586" t="s">
        <v>327</v>
      </c>
      <c r="H19" s="587"/>
      <c r="I19" s="587"/>
      <c r="J19" s="587"/>
      <c r="K19" s="588"/>
      <c r="L19" s="583">
        <f>Puntuación!F157</f>
        <v>0.91566666666666663</v>
      </c>
      <c r="M19" s="584"/>
      <c r="N19" s="584"/>
      <c r="O19" s="584"/>
      <c r="P19" s="585"/>
      <c r="Q19" s="586" t="s">
        <v>482</v>
      </c>
      <c r="R19" s="587"/>
      <c r="S19" s="587"/>
      <c r="T19" s="587"/>
      <c r="U19" s="588"/>
      <c r="V19" s="592" t="str">
        <f>Puntuación!F158</f>
        <v>XXX</v>
      </c>
      <c r="W19" s="584"/>
      <c r="X19" s="584"/>
      <c r="Y19" s="584"/>
      <c r="Z19" s="585"/>
      <c r="AA19" s="219"/>
      <c r="AB19" s="219"/>
      <c r="AC19" s="219"/>
      <c r="AD19" s="219"/>
      <c r="AE19" s="219"/>
    </row>
    <row r="20" spans="1:33" ht="20.25" customHeight="1" x14ac:dyDescent="0.25">
      <c r="B20" s="219"/>
      <c r="C20" s="220"/>
      <c r="D20" s="220"/>
      <c r="E20" s="220"/>
      <c r="F20" s="221"/>
      <c r="G20" s="221"/>
      <c r="H20" s="221"/>
      <c r="I20" s="221"/>
      <c r="J20" s="221"/>
      <c r="K20" s="222"/>
      <c r="L20" s="222"/>
      <c r="M20" s="222"/>
      <c r="N20" s="222"/>
      <c r="O20" s="222"/>
      <c r="P20" s="222"/>
      <c r="Q20" s="222"/>
      <c r="R20" s="222"/>
      <c r="S20" s="222"/>
      <c r="T20" s="222"/>
      <c r="U20" s="222"/>
      <c r="V20" s="222"/>
      <c r="W20" s="222"/>
      <c r="X20" s="222"/>
      <c r="Y20" s="222"/>
      <c r="Z20" s="219"/>
      <c r="AA20" s="219"/>
      <c r="AB20" s="219"/>
      <c r="AC20" s="219"/>
      <c r="AD20" s="219"/>
      <c r="AE20" s="219"/>
    </row>
    <row r="21" spans="1:33" ht="15.6" x14ac:dyDescent="0.3">
      <c r="B21" s="219"/>
      <c r="C21" s="219"/>
      <c r="D21" s="219"/>
      <c r="E21" s="219"/>
      <c r="F21" s="223"/>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row>
    <row r="22" spans="1:33" ht="15" x14ac:dyDescent="0.25">
      <c r="B22" s="219" t="s">
        <v>375</v>
      </c>
      <c r="C22" s="219"/>
      <c r="D22" s="219"/>
      <c r="E22" s="219"/>
      <c r="F22" s="224"/>
      <c r="G22" s="219"/>
      <c r="H22" s="219"/>
      <c r="I22" s="219"/>
      <c r="J22" s="581">
        <f>'Informacion General'!D95</f>
        <v>0</v>
      </c>
      <c r="K22" s="582"/>
      <c r="L22" s="582"/>
      <c r="M22" s="582"/>
      <c r="N22" s="582"/>
      <c r="O22" s="582"/>
      <c r="P22" s="582"/>
      <c r="Q22" s="219"/>
      <c r="R22" s="219" t="s">
        <v>376</v>
      </c>
      <c r="S22" s="581">
        <f>J22+365</f>
        <v>365</v>
      </c>
      <c r="T22" s="582"/>
      <c r="U22" s="582"/>
      <c r="V22" s="582"/>
      <c r="W22" s="582"/>
      <c r="X22" s="582"/>
      <c r="Y22" s="582"/>
      <c r="Z22" s="219"/>
      <c r="AA22" s="219"/>
      <c r="AB22" s="219"/>
      <c r="AC22" s="219"/>
      <c r="AD22" s="219"/>
      <c r="AE22" s="219"/>
    </row>
    <row r="23" spans="1:33" ht="27" customHeight="1" x14ac:dyDescent="0.25">
      <c r="F23" s="204"/>
    </row>
    <row r="24" spans="1:33" ht="15" customHeight="1" x14ac:dyDescent="0.25">
      <c r="A24" s="216"/>
      <c r="B24" s="601" t="s">
        <v>324</v>
      </c>
      <c r="C24" s="602"/>
      <c r="D24" s="602"/>
      <c r="E24" s="602"/>
      <c r="F24" s="602"/>
      <c r="G24" s="602"/>
      <c r="H24" s="602"/>
      <c r="I24" s="602"/>
      <c r="J24" s="602"/>
      <c r="K24" s="602"/>
      <c r="L24" s="602"/>
      <c r="M24" s="602"/>
      <c r="N24" s="602"/>
      <c r="O24" s="602"/>
      <c r="P24" s="602"/>
      <c r="Q24" s="602"/>
      <c r="R24" s="602"/>
      <c r="S24" s="602"/>
      <c r="T24" s="602"/>
      <c r="U24" s="602"/>
      <c r="V24" s="602"/>
      <c r="W24" s="602"/>
      <c r="X24" s="602"/>
      <c r="Y24" s="602"/>
      <c r="Z24" s="602"/>
      <c r="AA24" s="602"/>
      <c r="AB24" s="602"/>
      <c r="AC24" s="602"/>
      <c r="AD24" s="602"/>
      <c r="AE24" s="603"/>
      <c r="AF24" s="216"/>
      <c r="AG24" s="216"/>
    </row>
    <row r="25" spans="1:33" ht="32.25" customHeight="1" x14ac:dyDescent="0.25">
      <c r="A25" s="214"/>
      <c r="B25" s="573" t="s">
        <v>335</v>
      </c>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5"/>
      <c r="AF25" s="214"/>
      <c r="AG25" s="214"/>
    </row>
    <row r="26" spans="1:33" ht="16.5" customHeight="1" x14ac:dyDescent="0.25">
      <c r="A26" s="214"/>
      <c r="B26" s="573" t="s">
        <v>325</v>
      </c>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5"/>
      <c r="AF26" s="214"/>
      <c r="AG26" s="214"/>
    </row>
    <row r="27" spans="1:33" ht="53.25" customHeight="1" x14ac:dyDescent="0.25">
      <c r="A27" s="214"/>
      <c r="B27" s="576" t="s">
        <v>326</v>
      </c>
      <c r="C27" s="577"/>
      <c r="D27" s="577"/>
      <c r="E27" s="577"/>
      <c r="F27" s="577"/>
      <c r="G27" s="577"/>
      <c r="H27" s="577"/>
      <c r="I27" s="577"/>
      <c r="J27" s="577"/>
      <c r="K27" s="577"/>
      <c r="L27" s="577"/>
      <c r="M27" s="577"/>
      <c r="N27" s="577"/>
      <c r="O27" s="577"/>
      <c r="P27" s="577"/>
      <c r="Q27" s="577"/>
      <c r="R27" s="577"/>
      <c r="S27" s="577"/>
      <c r="T27" s="577"/>
      <c r="U27" s="577"/>
      <c r="V27" s="577"/>
      <c r="W27" s="577"/>
      <c r="X27" s="577"/>
      <c r="Y27" s="577"/>
      <c r="Z27" s="577"/>
      <c r="AA27" s="577"/>
      <c r="AB27" s="577"/>
      <c r="AC27" s="577"/>
      <c r="AD27" s="577"/>
      <c r="AE27" s="578"/>
      <c r="AF27" s="214"/>
      <c r="AG27" s="214"/>
    </row>
    <row r="28" spans="1:33" x14ac:dyDescent="0.25">
      <c r="F28" s="35"/>
    </row>
    <row r="29" spans="1:33" x14ac:dyDescent="0.25">
      <c r="F29" s="205"/>
      <c r="N29" s="608" t="s">
        <v>337</v>
      </c>
      <c r="O29" s="608"/>
      <c r="P29" s="608"/>
      <c r="Q29" s="608"/>
      <c r="R29" s="608"/>
    </row>
    <row r="30" spans="1:33" x14ac:dyDescent="0.25">
      <c r="P30" s="206"/>
    </row>
    <row r="39" spans="13:21" ht="12.75" customHeight="1" x14ac:dyDescent="0.25">
      <c r="M39" s="291"/>
      <c r="N39" s="291"/>
      <c r="O39" s="291"/>
      <c r="P39" s="291"/>
      <c r="Q39" s="607"/>
      <c r="R39" s="291"/>
      <c r="S39" s="291"/>
      <c r="T39" s="607"/>
      <c r="U39" s="607"/>
    </row>
    <row r="40" spans="13:21" ht="12.75" customHeight="1" x14ac:dyDescent="0.25">
      <c r="M40" s="291"/>
      <c r="N40" s="291"/>
      <c r="O40" s="291"/>
      <c r="P40" s="291"/>
      <c r="Q40" s="607"/>
      <c r="R40" s="291"/>
      <c r="S40" s="291"/>
      <c r="T40" s="607"/>
      <c r="U40" s="607"/>
    </row>
    <row r="41" spans="13:21" ht="12.75" customHeight="1" x14ac:dyDescent="0.25">
      <c r="M41" s="207"/>
      <c r="N41" s="207"/>
      <c r="O41" s="207"/>
      <c r="P41" s="207"/>
      <c r="Q41" s="605"/>
      <c r="R41" s="207"/>
      <c r="S41" s="207"/>
      <c r="T41" s="605"/>
      <c r="U41" s="605"/>
    </row>
    <row r="42" spans="13:21" ht="12.75" customHeight="1" x14ac:dyDescent="0.25">
      <c r="M42" s="207"/>
      <c r="N42" s="207"/>
      <c r="O42" s="207"/>
      <c r="P42" s="207"/>
      <c r="Q42" s="605"/>
      <c r="R42" s="207"/>
      <c r="S42" s="207"/>
      <c r="T42" s="605"/>
      <c r="U42" s="605"/>
    </row>
    <row r="43" spans="13:21" ht="13.8" x14ac:dyDescent="0.25">
      <c r="M43" s="47"/>
      <c r="N43" s="207"/>
      <c r="O43" s="207"/>
      <c r="P43" s="47"/>
      <c r="Q43" s="605"/>
      <c r="R43" s="207"/>
      <c r="S43" s="47"/>
      <c r="T43" s="47"/>
      <c r="U43" s="47"/>
    </row>
    <row r="44" spans="13:21" ht="13.8" x14ac:dyDescent="0.25">
      <c r="M44" s="47"/>
      <c r="N44" s="47"/>
      <c r="O44" s="47"/>
      <c r="P44" s="47"/>
      <c r="Q44" s="606"/>
      <c r="R44" s="47"/>
      <c r="S44" s="47"/>
      <c r="T44" s="47"/>
      <c r="U44" s="47"/>
    </row>
    <row r="45" spans="13:21" ht="21" x14ac:dyDescent="0.4">
      <c r="N45" s="209"/>
      <c r="O45" s="209"/>
      <c r="P45" s="209"/>
      <c r="Q45" s="209"/>
      <c r="R45" s="597"/>
      <c r="S45" s="597"/>
    </row>
  </sheetData>
  <mergeCells count="46">
    <mergeCell ref="G18:K18"/>
    <mergeCell ref="L18:P18"/>
    <mergeCell ref="Q18:U18"/>
    <mergeCell ref="R45:S45"/>
    <mergeCell ref="M6:T6"/>
    <mergeCell ref="I11:U11"/>
    <mergeCell ref="B13:AE13"/>
    <mergeCell ref="B24:AE24"/>
    <mergeCell ref="E8:AB8"/>
    <mergeCell ref="Q43:Q44"/>
    <mergeCell ref="Q39:Q40"/>
    <mergeCell ref="Q41:Q42"/>
    <mergeCell ref="T39:T40"/>
    <mergeCell ref="U39:U40"/>
    <mergeCell ref="T41:T42"/>
    <mergeCell ref="U41:U42"/>
    <mergeCell ref="V16:Z16"/>
    <mergeCell ref="N29:R29"/>
    <mergeCell ref="B25:AE25"/>
    <mergeCell ref="D4:AC4"/>
    <mergeCell ref="B15:F15"/>
    <mergeCell ref="B16:F16"/>
    <mergeCell ref="A9:J9"/>
    <mergeCell ref="G15:K15"/>
    <mergeCell ref="G16:K16"/>
    <mergeCell ref="L15:P15"/>
    <mergeCell ref="Q15:U15"/>
    <mergeCell ref="L16:P16"/>
    <mergeCell ref="Q16:U16"/>
    <mergeCell ref="AA16:AE16"/>
    <mergeCell ref="B26:AE26"/>
    <mergeCell ref="B27:AE27"/>
    <mergeCell ref="B10:AE10"/>
    <mergeCell ref="V15:Z15"/>
    <mergeCell ref="AA15:AE15"/>
    <mergeCell ref="J22:P22"/>
    <mergeCell ref="G17:K17"/>
    <mergeCell ref="L17:P17"/>
    <mergeCell ref="Q17:U17"/>
    <mergeCell ref="L19:P19"/>
    <mergeCell ref="Q19:U19"/>
    <mergeCell ref="G19:K19"/>
    <mergeCell ref="V18:Z18"/>
    <mergeCell ref="V19:Z19"/>
    <mergeCell ref="V17:Z17"/>
    <mergeCell ref="S22:Y22"/>
  </mergeCells>
  <phoneticPr fontId="20" type="noConversion"/>
  <pageMargins left="0.75" right="0.65" top="1" bottom="0.76" header="7.0000000000000007E-2" footer="0"/>
  <pageSetup paperSize="9" scale="75" orientation="portrait" horizontalDpi="4294967295"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U67"/>
  <sheetViews>
    <sheetView showGridLines="0" tabSelected="1" view="pageBreakPreview" zoomScale="85" zoomScaleNormal="90" zoomScaleSheetLayoutView="85" workbookViewId="0">
      <selection activeCell="G16" sqref="G16:L16"/>
    </sheetView>
  </sheetViews>
  <sheetFormatPr baseColWidth="10" defaultColWidth="11.44140625" defaultRowHeight="13.2" x14ac:dyDescent="0.25"/>
  <cols>
    <col min="1" max="1" width="5.6640625" style="339" customWidth="1"/>
    <col min="2" max="3" width="5.6640625" style="342" customWidth="1"/>
    <col min="4" max="4" width="2.6640625" style="342" customWidth="1"/>
    <col min="5" max="5" width="5.6640625" style="342" customWidth="1"/>
    <col min="6" max="14" width="10.6640625" style="342" customWidth="1"/>
    <col min="15" max="15" width="6.109375" style="342" customWidth="1"/>
    <col min="16" max="16" width="10.6640625" style="342" customWidth="1"/>
    <col min="17" max="17" width="13.109375" style="339" customWidth="1"/>
    <col min="18" max="18" width="5.6640625" style="339" customWidth="1"/>
    <col min="19" max="16384" width="11.44140625" style="339"/>
  </cols>
  <sheetData>
    <row r="1" spans="2:21" ht="5.25" customHeight="1" x14ac:dyDescent="0.25"/>
    <row r="2" spans="2:21" customFormat="1" ht="23.25" customHeight="1" x14ac:dyDescent="0.25">
      <c r="B2" s="634"/>
      <c r="C2" s="634"/>
      <c r="D2" s="634"/>
      <c r="E2" s="634"/>
      <c r="F2" s="638" t="s">
        <v>588</v>
      </c>
      <c r="G2" s="638"/>
      <c r="H2" s="638"/>
      <c r="I2" s="638"/>
      <c r="J2" s="638"/>
      <c r="K2" s="638"/>
      <c r="L2" s="638"/>
      <c r="M2" s="638"/>
      <c r="N2" s="638"/>
      <c r="O2" s="638"/>
      <c r="P2" s="642" t="s">
        <v>599</v>
      </c>
      <c r="Q2" s="643"/>
      <c r="R2" s="404"/>
    </row>
    <row r="3" spans="2:21" customFormat="1" ht="19.5" customHeight="1" x14ac:dyDescent="0.25">
      <c r="B3" s="634"/>
      <c r="C3" s="634"/>
      <c r="D3" s="634"/>
      <c r="E3" s="634"/>
      <c r="F3" s="638"/>
      <c r="G3" s="638"/>
      <c r="H3" s="638"/>
      <c r="I3" s="638"/>
      <c r="J3" s="638"/>
      <c r="K3" s="638"/>
      <c r="L3" s="638"/>
      <c r="M3" s="638"/>
      <c r="N3" s="638"/>
      <c r="O3" s="638"/>
      <c r="P3" s="644" t="s">
        <v>586</v>
      </c>
      <c r="Q3" s="645"/>
      <c r="R3" s="404"/>
    </row>
    <row r="4" spans="2:21" customFormat="1" ht="19.5" customHeight="1" x14ac:dyDescent="0.25">
      <c r="B4" s="634"/>
      <c r="C4" s="634"/>
      <c r="D4" s="634"/>
      <c r="E4" s="634"/>
      <c r="F4" s="638"/>
      <c r="G4" s="638"/>
      <c r="H4" s="638"/>
      <c r="I4" s="638"/>
      <c r="J4" s="638"/>
      <c r="K4" s="638"/>
      <c r="L4" s="638"/>
      <c r="M4" s="638"/>
      <c r="N4" s="638"/>
      <c r="O4" s="638"/>
      <c r="P4" s="646" t="s">
        <v>587</v>
      </c>
      <c r="Q4" s="647"/>
      <c r="R4" s="404"/>
    </row>
    <row r="5" spans="2:21" customFormat="1" ht="8.25" customHeight="1" x14ac:dyDescent="0.25">
      <c r="B5" s="38"/>
      <c r="C5" s="38"/>
      <c r="D5" s="38"/>
      <c r="E5" s="38"/>
      <c r="F5" s="398"/>
      <c r="G5" s="398"/>
      <c r="H5" s="398"/>
      <c r="I5" s="398"/>
      <c r="J5" s="398"/>
      <c r="K5" s="398"/>
      <c r="L5" s="398"/>
      <c r="M5" s="398"/>
      <c r="N5" s="398"/>
      <c r="O5" s="398"/>
      <c r="P5" s="398"/>
      <c r="Q5" s="38"/>
      <c r="R5" s="404"/>
    </row>
    <row r="6" spans="2:21" s="327" customFormat="1" ht="20.100000000000001" customHeight="1" x14ac:dyDescent="0.3">
      <c r="B6" s="639" t="s">
        <v>406</v>
      </c>
      <c r="C6" s="639"/>
      <c r="D6" s="639"/>
      <c r="E6" s="639"/>
      <c r="F6" s="639"/>
      <c r="G6" s="639"/>
      <c r="H6" s="639"/>
      <c r="I6" s="639"/>
      <c r="J6" s="639"/>
      <c r="K6" s="639"/>
      <c r="L6" s="639"/>
      <c r="M6" s="639"/>
      <c r="N6" s="639"/>
      <c r="O6" s="639"/>
      <c r="P6" s="639"/>
      <c r="Q6" s="639"/>
      <c r="R6" s="404"/>
      <c r="T6"/>
      <c r="U6"/>
    </row>
    <row r="7" spans="2:21" s="327" customFormat="1" ht="5.0999999999999996" customHeight="1" x14ac:dyDescent="0.3">
      <c r="B7" s="399"/>
      <c r="C7" s="399"/>
      <c r="D7" s="399"/>
      <c r="E7" s="399"/>
      <c r="F7" s="399"/>
      <c r="G7" s="399"/>
      <c r="H7" s="399"/>
      <c r="I7" s="399"/>
      <c r="J7" s="399"/>
      <c r="K7" s="399"/>
      <c r="L7" s="399"/>
      <c r="M7" s="399"/>
      <c r="N7" s="399"/>
      <c r="O7" s="399"/>
      <c r="P7" s="399"/>
      <c r="Q7" s="399"/>
      <c r="R7" s="404"/>
      <c r="S7" s="400"/>
      <c r="T7"/>
      <c r="U7"/>
    </row>
    <row r="8" spans="2:21" ht="18" customHeight="1" x14ac:dyDescent="0.25">
      <c r="B8" s="486" t="s">
        <v>239</v>
      </c>
      <c r="C8" s="486"/>
      <c r="D8" s="486"/>
      <c r="E8" s="486"/>
      <c r="F8" s="486"/>
      <c r="G8" s="640"/>
      <c r="H8" s="640"/>
      <c r="I8" s="640"/>
      <c r="J8" s="640"/>
      <c r="K8" s="640"/>
      <c r="L8" s="640"/>
      <c r="M8" s="640"/>
      <c r="N8" s="640"/>
      <c r="O8" s="640"/>
      <c r="P8" s="640"/>
      <c r="Q8" s="640"/>
      <c r="R8" s="404"/>
      <c r="T8"/>
      <c r="U8"/>
    </row>
    <row r="9" spans="2:21" ht="5.0999999999999996" customHeight="1" x14ac:dyDescent="0.25">
      <c r="B9" s="51"/>
      <c r="C9" s="51"/>
      <c r="D9" s="51"/>
      <c r="E9" s="51"/>
      <c r="F9" s="51"/>
      <c r="G9" s="83"/>
      <c r="H9" s="83"/>
      <c r="I9" s="83"/>
      <c r="J9" s="83"/>
      <c r="K9" s="83"/>
      <c r="L9" s="83"/>
      <c r="M9" s="83"/>
      <c r="N9" s="83"/>
      <c r="O9" s="83"/>
      <c r="P9" s="83"/>
      <c r="Q9" s="83"/>
      <c r="R9" s="404"/>
      <c r="T9"/>
      <c r="U9"/>
    </row>
    <row r="10" spans="2:21" ht="18" customHeight="1" x14ac:dyDescent="0.25">
      <c r="B10" s="486" t="s">
        <v>407</v>
      </c>
      <c r="C10" s="486"/>
      <c r="D10" s="486"/>
      <c r="E10" s="486"/>
      <c r="F10" s="486"/>
      <c r="G10" s="640"/>
      <c r="H10" s="640"/>
      <c r="I10" s="640"/>
      <c r="J10" s="640"/>
      <c r="K10" s="640"/>
      <c r="L10" s="640"/>
      <c r="M10" s="640"/>
      <c r="N10" s="640"/>
      <c r="O10" s="640"/>
      <c r="P10" s="640"/>
      <c r="Q10" s="640"/>
      <c r="R10" s="404"/>
      <c r="T10"/>
      <c r="U10"/>
    </row>
    <row r="11" spans="2:21" ht="5.0999999999999996" customHeight="1" x14ac:dyDescent="0.25">
      <c r="B11" s="51"/>
      <c r="C11" s="51"/>
      <c r="D11" s="51"/>
      <c r="E11" s="51"/>
      <c r="F11" s="51"/>
      <c r="G11" s="83"/>
      <c r="H11" s="83"/>
      <c r="I11" s="83"/>
      <c r="J11" s="83"/>
      <c r="K11" s="83"/>
      <c r="L11" s="83"/>
      <c r="M11" s="83"/>
      <c r="N11" s="83"/>
      <c r="O11" s="83"/>
      <c r="P11" s="83"/>
      <c r="Q11" s="83"/>
      <c r="R11" s="404"/>
      <c r="T11"/>
      <c r="U11"/>
    </row>
    <row r="12" spans="2:21" ht="18" customHeight="1" x14ac:dyDescent="0.25">
      <c r="B12" s="486" t="s">
        <v>567</v>
      </c>
      <c r="C12" s="486"/>
      <c r="D12" s="486"/>
      <c r="E12" s="486"/>
      <c r="F12" s="486"/>
      <c r="G12" s="640"/>
      <c r="H12" s="640"/>
      <c r="I12" s="640"/>
      <c r="J12" s="640"/>
      <c r="K12" s="640"/>
      <c r="L12" s="640"/>
      <c r="M12" s="640"/>
      <c r="N12" s="640"/>
      <c r="O12" s="640"/>
      <c r="P12" s="640"/>
      <c r="Q12" s="640"/>
      <c r="R12" s="404"/>
    </row>
    <row r="13" spans="2:21" ht="5.0999999999999996" customHeight="1" x14ac:dyDescent="0.25">
      <c r="B13" s="51"/>
      <c r="C13" s="51"/>
      <c r="D13" s="51"/>
      <c r="E13" s="51"/>
      <c r="F13" s="51"/>
      <c r="G13" s="83"/>
      <c r="H13" s="83"/>
      <c r="I13" s="83"/>
      <c r="J13" s="83"/>
      <c r="K13" s="83"/>
      <c r="L13" s="83"/>
      <c r="M13" s="83"/>
      <c r="N13" s="83"/>
      <c r="O13" s="83"/>
      <c r="P13" s="83"/>
      <c r="Q13" s="83"/>
      <c r="R13" s="404"/>
    </row>
    <row r="14" spans="2:21" s="37" customFormat="1" ht="18" customHeight="1" x14ac:dyDescent="0.25">
      <c r="B14" s="486" t="s">
        <v>206</v>
      </c>
      <c r="C14" s="486"/>
      <c r="D14" s="486"/>
      <c r="E14" s="486"/>
      <c r="F14" s="486"/>
      <c r="G14" s="640"/>
      <c r="H14" s="640"/>
      <c r="I14" s="640"/>
      <c r="J14" s="640"/>
      <c r="K14" s="640"/>
      <c r="L14" s="640"/>
      <c r="M14" s="641" t="s">
        <v>566</v>
      </c>
      <c r="N14" s="641"/>
      <c r="O14" s="640"/>
      <c r="P14" s="640"/>
      <c r="Q14" s="640"/>
      <c r="R14" s="404"/>
    </row>
    <row r="15" spans="2:21" s="37" customFormat="1" ht="5.0999999999999996" customHeight="1" x14ac:dyDescent="0.25">
      <c r="B15" s="51"/>
      <c r="C15" s="51"/>
      <c r="D15" s="51"/>
      <c r="E15" s="51"/>
      <c r="F15" s="51"/>
      <c r="G15" s="83"/>
      <c r="H15" s="83"/>
      <c r="I15" s="83"/>
      <c r="J15" s="83"/>
      <c r="K15" s="83"/>
      <c r="L15" s="76"/>
      <c r="M15" s="76"/>
      <c r="N15" s="76"/>
      <c r="O15" s="83"/>
      <c r="P15" s="83"/>
      <c r="Q15" s="83"/>
      <c r="R15" s="404"/>
    </row>
    <row r="16" spans="2:21" s="37" customFormat="1" ht="18" customHeight="1" x14ac:dyDescent="0.25">
      <c r="B16" s="486" t="s">
        <v>564</v>
      </c>
      <c r="C16" s="486"/>
      <c r="D16" s="486"/>
      <c r="E16" s="486"/>
      <c r="F16" s="486"/>
      <c r="G16" s="640"/>
      <c r="H16" s="640"/>
      <c r="I16" s="640"/>
      <c r="J16" s="640"/>
      <c r="K16" s="640"/>
      <c r="L16" s="640"/>
      <c r="M16" s="641" t="s">
        <v>412</v>
      </c>
      <c r="N16" s="641"/>
      <c r="O16" s="640"/>
      <c r="P16" s="640"/>
      <c r="Q16" s="640"/>
      <c r="R16" s="404"/>
    </row>
    <row r="17" spans="2:18" s="37" customFormat="1" ht="5.0999999999999996" customHeight="1" x14ac:dyDescent="0.25">
      <c r="B17" s="51"/>
      <c r="C17" s="51"/>
      <c r="D17" s="51"/>
      <c r="E17" s="51"/>
      <c r="F17" s="51"/>
      <c r="G17" s="83"/>
      <c r="H17" s="83"/>
      <c r="I17" s="83"/>
      <c r="J17" s="83"/>
      <c r="K17" s="83"/>
      <c r="L17" s="83"/>
      <c r="M17" s="83"/>
      <c r="N17" s="83"/>
      <c r="O17" s="83"/>
      <c r="P17" s="83"/>
      <c r="Q17" s="83"/>
      <c r="R17" s="404"/>
    </row>
    <row r="18" spans="2:18" s="37" customFormat="1" ht="18" customHeight="1" x14ac:dyDescent="0.25">
      <c r="B18" s="640" t="s">
        <v>208</v>
      </c>
      <c r="C18" s="640"/>
      <c r="D18" s="640"/>
      <c r="E18" s="640"/>
      <c r="F18" s="639" t="s">
        <v>558</v>
      </c>
      <c r="G18" s="639"/>
      <c r="H18" s="639"/>
      <c r="I18" s="639"/>
      <c r="J18" s="639"/>
      <c r="K18" s="639"/>
      <c r="L18" s="639"/>
      <c r="M18" s="639"/>
      <c r="N18" s="639"/>
      <c r="O18" s="639"/>
      <c r="P18" s="639"/>
      <c r="Q18" s="639"/>
      <c r="R18" s="404"/>
    </row>
    <row r="19" spans="2:18" s="37" customFormat="1" ht="18" customHeight="1" x14ac:dyDescent="0.25">
      <c r="B19" s="640"/>
      <c r="C19" s="640"/>
      <c r="D19" s="640"/>
      <c r="E19" s="640"/>
      <c r="F19" s="640"/>
      <c r="G19" s="640"/>
      <c r="H19" s="640"/>
      <c r="I19" s="640"/>
      <c r="J19" s="640"/>
      <c r="K19" s="640"/>
      <c r="L19" s="640"/>
      <c r="M19" s="640"/>
      <c r="N19" s="640"/>
      <c r="O19" s="640"/>
      <c r="P19" s="640"/>
      <c r="Q19" s="640"/>
      <c r="R19" s="404"/>
    </row>
    <row r="20" spans="2:18" s="37" customFormat="1" ht="18" customHeight="1" x14ac:dyDescent="0.25">
      <c r="B20" s="640"/>
      <c r="C20" s="640"/>
      <c r="D20" s="640"/>
      <c r="E20" s="640"/>
      <c r="F20" s="640"/>
      <c r="G20" s="640"/>
      <c r="H20" s="640"/>
      <c r="I20" s="640"/>
      <c r="J20" s="640"/>
      <c r="K20" s="640"/>
      <c r="L20" s="640"/>
      <c r="M20" s="640"/>
      <c r="N20" s="640"/>
      <c r="O20" s="640"/>
      <c r="P20" s="640"/>
      <c r="Q20" s="640"/>
      <c r="R20" s="404"/>
    </row>
    <row r="21" spans="2:18" s="37" customFormat="1" ht="5.0999999999999996" customHeight="1" x14ac:dyDescent="0.25">
      <c r="B21" s="83"/>
      <c r="C21" s="83"/>
      <c r="D21" s="83"/>
      <c r="E21" s="83"/>
      <c r="F21" s="83"/>
      <c r="G21" s="83"/>
      <c r="H21" s="83"/>
      <c r="I21" s="83"/>
      <c r="J21" s="83"/>
      <c r="K21" s="83"/>
      <c r="L21" s="83"/>
      <c r="M21" s="83"/>
      <c r="N21" s="83"/>
      <c r="O21" s="83"/>
      <c r="P21" s="83"/>
      <c r="Q21" s="83"/>
      <c r="R21" s="404"/>
    </row>
    <row r="22" spans="2:18" s="37" customFormat="1" ht="18" customHeight="1" x14ac:dyDescent="0.25">
      <c r="B22" s="640" t="s">
        <v>559</v>
      </c>
      <c r="C22" s="640"/>
      <c r="D22" s="640"/>
      <c r="E22" s="640"/>
      <c r="F22" s="648" t="s">
        <v>558</v>
      </c>
      <c r="G22" s="649"/>
      <c r="H22" s="649"/>
      <c r="I22" s="649"/>
      <c r="J22" s="649"/>
      <c r="K22" s="649"/>
      <c r="L22" s="649"/>
      <c r="M22" s="649"/>
      <c r="N22" s="649"/>
      <c r="O22" s="649"/>
      <c r="P22" s="649"/>
      <c r="Q22" s="650"/>
      <c r="R22" s="404"/>
    </row>
    <row r="23" spans="2:18" s="37" customFormat="1" ht="18" customHeight="1" x14ac:dyDescent="0.25">
      <c r="B23" s="640"/>
      <c r="C23" s="640"/>
      <c r="D23" s="640"/>
      <c r="E23" s="640"/>
      <c r="F23" s="640"/>
      <c r="G23" s="640"/>
      <c r="H23" s="640"/>
      <c r="I23" s="640"/>
      <c r="J23" s="640"/>
      <c r="K23" s="640"/>
      <c r="L23" s="640"/>
      <c r="M23" s="640"/>
      <c r="N23" s="640"/>
      <c r="O23" s="640"/>
      <c r="P23" s="640"/>
      <c r="Q23" s="640"/>
      <c r="R23" s="404"/>
    </row>
    <row r="24" spans="2:18" s="37" customFormat="1" ht="18" customHeight="1" x14ac:dyDescent="0.25">
      <c r="B24" s="640"/>
      <c r="C24" s="640"/>
      <c r="D24" s="640"/>
      <c r="E24" s="640"/>
      <c r="F24" s="112"/>
      <c r="G24" s="396"/>
      <c r="H24" s="396"/>
      <c r="I24" s="396"/>
      <c r="J24" s="396"/>
      <c r="K24" s="397"/>
      <c r="L24" s="112"/>
      <c r="M24" s="396"/>
      <c r="N24" s="396"/>
      <c r="O24" s="396"/>
      <c r="P24" s="396"/>
      <c r="Q24" s="397"/>
      <c r="R24" s="404"/>
    </row>
    <row r="25" spans="2:18" s="37" customFormat="1" ht="5.0999999999999996" customHeight="1" x14ac:dyDescent="0.25">
      <c r="B25" s="49"/>
      <c r="C25" s="49"/>
      <c r="D25" s="49"/>
      <c r="E25" s="86"/>
      <c r="F25" s="86"/>
      <c r="G25" s="86"/>
      <c r="H25" s="86"/>
      <c r="I25" s="86"/>
      <c r="J25" s="86"/>
      <c r="K25" s="86"/>
      <c r="L25" s="86"/>
      <c r="M25" s="86"/>
      <c r="N25" s="86"/>
      <c r="O25" s="86"/>
      <c r="P25" s="86"/>
      <c r="R25" s="404"/>
    </row>
    <row r="26" spans="2:18" s="37" customFormat="1" ht="18" customHeight="1" x14ac:dyDescent="0.25">
      <c r="B26" s="640" t="s">
        <v>563</v>
      </c>
      <c r="C26" s="640"/>
      <c r="D26" s="640"/>
      <c r="E26" s="640"/>
      <c r="F26" s="648" t="s">
        <v>560</v>
      </c>
      <c r="G26" s="649"/>
      <c r="H26" s="649"/>
      <c r="I26" s="649"/>
      <c r="J26" s="649"/>
      <c r="K26" s="650"/>
      <c r="L26" s="648" t="s">
        <v>561</v>
      </c>
      <c r="M26" s="649"/>
      <c r="N26" s="649"/>
      <c r="O26" s="649"/>
      <c r="P26" s="649"/>
      <c r="Q26" s="650"/>
      <c r="R26" s="404"/>
    </row>
    <row r="27" spans="2:18" s="37" customFormat="1" ht="18" customHeight="1" x14ac:dyDescent="0.25">
      <c r="B27" s="640"/>
      <c r="C27" s="640"/>
      <c r="D27" s="640"/>
      <c r="E27" s="640"/>
      <c r="F27" s="640"/>
      <c r="G27" s="640"/>
      <c r="H27" s="640"/>
      <c r="I27" s="640"/>
      <c r="J27" s="640"/>
      <c r="K27" s="640"/>
      <c r="L27" s="640"/>
      <c r="M27" s="640"/>
      <c r="N27" s="640"/>
      <c r="O27" s="640"/>
      <c r="P27" s="640"/>
      <c r="Q27" s="640"/>
      <c r="R27" s="404"/>
    </row>
    <row r="28" spans="2:18" s="37" customFormat="1" ht="5.0999999999999996" customHeight="1" x14ac:dyDescent="0.25">
      <c r="B28" s="83"/>
      <c r="C28" s="83"/>
      <c r="D28" s="83"/>
      <c r="E28" s="83"/>
      <c r="F28" s="83"/>
      <c r="G28" s="83"/>
      <c r="H28" s="83"/>
      <c r="I28" s="83"/>
      <c r="J28" s="83"/>
      <c r="K28" s="83"/>
      <c r="L28" s="83"/>
      <c r="M28" s="83"/>
      <c r="N28" s="83"/>
      <c r="O28" s="83"/>
      <c r="P28" s="83"/>
      <c r="Q28" s="83"/>
      <c r="R28" s="404"/>
    </row>
    <row r="29" spans="2:18" s="37" customFormat="1" ht="20.100000000000001" customHeight="1" x14ac:dyDescent="0.25">
      <c r="B29" s="639" t="s">
        <v>571</v>
      </c>
      <c r="C29" s="639"/>
      <c r="D29" s="639"/>
      <c r="E29" s="639"/>
      <c r="F29" s="639"/>
      <c r="G29" s="639"/>
      <c r="H29" s="639"/>
      <c r="I29" s="639"/>
      <c r="J29" s="639"/>
      <c r="K29" s="639"/>
      <c r="L29" s="639"/>
      <c r="M29" s="639"/>
      <c r="N29" s="639"/>
      <c r="O29" s="639"/>
      <c r="P29" s="639"/>
      <c r="Q29" s="639"/>
      <c r="R29" s="404"/>
    </row>
    <row r="30" spans="2:18" ht="17.25" customHeight="1" x14ac:dyDescent="0.25">
      <c r="B30" s="486" t="s">
        <v>562</v>
      </c>
      <c r="C30" s="486"/>
      <c r="D30" s="486"/>
      <c r="E30" s="486"/>
      <c r="F30" s="486"/>
      <c r="G30" s="486"/>
      <c r="H30" s="486"/>
      <c r="I30" s="486"/>
      <c r="J30" s="486"/>
      <c r="K30" s="486"/>
      <c r="L30" s="486"/>
      <c r="M30" s="486"/>
      <c r="N30" s="486"/>
      <c r="O30" s="486"/>
      <c r="P30" s="486"/>
      <c r="Q30" s="486"/>
      <c r="R30" s="404"/>
    </row>
    <row r="31" spans="2:18" ht="20.100000000000001" customHeight="1" x14ac:dyDescent="0.25">
      <c r="B31" s="405" t="s">
        <v>107</v>
      </c>
      <c r="C31" s="635" t="s">
        <v>568</v>
      </c>
      <c r="D31" s="636"/>
      <c r="E31" s="636"/>
      <c r="F31" s="636"/>
      <c r="G31" s="636"/>
      <c r="H31" s="636"/>
      <c r="I31" s="636"/>
      <c r="J31" s="636"/>
      <c r="K31" s="636"/>
      <c r="L31" s="636"/>
      <c r="M31" s="636"/>
      <c r="N31" s="637"/>
      <c r="O31" s="406" t="s">
        <v>67</v>
      </c>
      <c r="P31" s="406" t="s">
        <v>68</v>
      </c>
      <c r="Q31" s="407" t="s">
        <v>570</v>
      </c>
      <c r="R31" s="404"/>
    </row>
    <row r="32" spans="2:18" ht="30" customHeight="1" x14ac:dyDescent="0.25">
      <c r="B32" s="395">
        <v>1</v>
      </c>
      <c r="C32" s="618" t="s">
        <v>585</v>
      </c>
      <c r="D32" s="619"/>
      <c r="E32" s="619"/>
      <c r="F32" s="619"/>
      <c r="G32" s="619"/>
      <c r="H32" s="619"/>
      <c r="I32" s="619"/>
      <c r="J32" s="619"/>
      <c r="K32" s="619"/>
      <c r="L32" s="619"/>
      <c r="M32" s="619"/>
      <c r="N32" s="620"/>
      <c r="O32" s="361"/>
      <c r="P32" s="394"/>
      <c r="Q32" s="401" t="s">
        <v>67</v>
      </c>
      <c r="R32" s="404"/>
    </row>
    <row r="33" spans="2:18" ht="30" customHeight="1" x14ac:dyDescent="0.25">
      <c r="B33" s="73">
        <v>2</v>
      </c>
      <c r="C33" s="487" t="s">
        <v>578</v>
      </c>
      <c r="D33" s="519"/>
      <c r="E33" s="519"/>
      <c r="F33" s="519"/>
      <c r="G33" s="519"/>
      <c r="H33" s="519"/>
      <c r="I33" s="519"/>
      <c r="J33" s="519"/>
      <c r="K33" s="519"/>
      <c r="L33" s="519"/>
      <c r="M33" s="519"/>
      <c r="N33" s="488"/>
      <c r="O33" s="361"/>
      <c r="P33" s="394"/>
      <c r="Q33" s="401" t="s">
        <v>67</v>
      </c>
      <c r="R33" s="404"/>
    </row>
    <row r="34" spans="2:18" ht="30" customHeight="1" x14ac:dyDescent="0.25">
      <c r="B34" s="395">
        <v>3</v>
      </c>
      <c r="C34" s="487" t="s">
        <v>579</v>
      </c>
      <c r="D34" s="519"/>
      <c r="E34" s="519"/>
      <c r="F34" s="519"/>
      <c r="G34" s="519"/>
      <c r="H34" s="519"/>
      <c r="I34" s="519"/>
      <c r="J34" s="519"/>
      <c r="K34" s="519"/>
      <c r="L34" s="519"/>
      <c r="M34" s="519"/>
      <c r="N34" s="488"/>
      <c r="O34" s="361"/>
      <c r="P34" s="394"/>
      <c r="Q34" s="401" t="s">
        <v>67</v>
      </c>
      <c r="R34" s="404"/>
    </row>
    <row r="35" spans="2:18" ht="30" customHeight="1" x14ac:dyDescent="0.25">
      <c r="B35" s="73">
        <v>4</v>
      </c>
      <c r="C35" s="487" t="s">
        <v>589</v>
      </c>
      <c r="D35" s="519"/>
      <c r="E35" s="519"/>
      <c r="F35" s="519"/>
      <c r="G35" s="519"/>
      <c r="H35" s="519"/>
      <c r="I35" s="519"/>
      <c r="J35" s="519"/>
      <c r="K35" s="519"/>
      <c r="L35" s="519"/>
      <c r="M35" s="519"/>
      <c r="N35" s="488"/>
      <c r="O35" s="361"/>
      <c r="P35" s="394"/>
      <c r="Q35" s="401" t="s">
        <v>67</v>
      </c>
      <c r="R35" s="404"/>
    </row>
    <row r="36" spans="2:18" ht="30" customHeight="1" x14ac:dyDescent="0.25">
      <c r="B36" s="395">
        <v>5</v>
      </c>
      <c r="C36" s="618" t="s">
        <v>591</v>
      </c>
      <c r="D36" s="619"/>
      <c r="E36" s="619"/>
      <c r="F36" s="619"/>
      <c r="G36" s="619"/>
      <c r="H36" s="619"/>
      <c r="I36" s="619"/>
      <c r="J36" s="619"/>
      <c r="K36" s="619"/>
      <c r="L36" s="619"/>
      <c r="M36" s="619"/>
      <c r="N36" s="620"/>
      <c r="O36" s="361"/>
      <c r="P36" s="394"/>
      <c r="Q36" s="401" t="s">
        <v>67</v>
      </c>
      <c r="R36" s="404"/>
    </row>
    <row r="37" spans="2:18" ht="30" customHeight="1" x14ac:dyDescent="0.25">
      <c r="B37" s="73">
        <v>6</v>
      </c>
      <c r="C37" s="618" t="s">
        <v>590</v>
      </c>
      <c r="D37" s="619"/>
      <c r="E37" s="619"/>
      <c r="F37" s="619"/>
      <c r="G37" s="619"/>
      <c r="H37" s="619"/>
      <c r="I37" s="619"/>
      <c r="J37" s="619"/>
      <c r="K37" s="619"/>
      <c r="L37" s="619"/>
      <c r="M37" s="619"/>
      <c r="N37" s="620"/>
      <c r="O37" s="361"/>
      <c r="P37" s="394"/>
      <c r="Q37" s="401" t="s">
        <v>569</v>
      </c>
      <c r="R37" s="404"/>
    </row>
    <row r="38" spans="2:18" ht="30" customHeight="1" x14ac:dyDescent="0.25">
      <c r="B38" s="395">
        <v>7</v>
      </c>
      <c r="C38" s="618" t="s">
        <v>594</v>
      </c>
      <c r="D38" s="619"/>
      <c r="E38" s="619"/>
      <c r="F38" s="619"/>
      <c r="G38" s="619"/>
      <c r="H38" s="619"/>
      <c r="I38" s="619"/>
      <c r="J38" s="619"/>
      <c r="K38" s="619"/>
      <c r="L38" s="619"/>
      <c r="M38" s="619"/>
      <c r="N38" s="620"/>
      <c r="O38" s="361"/>
      <c r="P38" s="394"/>
      <c r="Q38" s="401" t="s">
        <v>67</v>
      </c>
      <c r="R38" s="404"/>
    </row>
    <row r="39" spans="2:18" ht="30" customHeight="1" x14ac:dyDescent="0.25">
      <c r="B39" s="73">
        <v>8</v>
      </c>
      <c r="C39" s="618" t="s">
        <v>595</v>
      </c>
      <c r="D39" s="619"/>
      <c r="E39" s="619"/>
      <c r="F39" s="619"/>
      <c r="G39" s="619"/>
      <c r="H39" s="619"/>
      <c r="I39" s="619"/>
      <c r="J39" s="619"/>
      <c r="K39" s="619"/>
      <c r="L39" s="619"/>
      <c r="M39" s="619"/>
      <c r="N39" s="620"/>
      <c r="O39" s="361"/>
      <c r="P39" s="394"/>
      <c r="Q39" s="401" t="s">
        <v>67</v>
      </c>
      <c r="R39" s="404"/>
    </row>
    <row r="40" spans="2:18" ht="30" customHeight="1" x14ac:dyDescent="0.25">
      <c r="B40" s="395">
        <v>9</v>
      </c>
      <c r="C40" s="487" t="s">
        <v>572</v>
      </c>
      <c r="D40" s="519"/>
      <c r="E40" s="519"/>
      <c r="F40" s="519"/>
      <c r="G40" s="519"/>
      <c r="H40" s="519"/>
      <c r="I40" s="519"/>
      <c r="J40" s="519"/>
      <c r="K40" s="519"/>
      <c r="L40" s="519"/>
      <c r="M40" s="519"/>
      <c r="N40" s="488"/>
      <c r="O40" s="361"/>
      <c r="P40" s="394"/>
      <c r="Q40" s="401" t="s">
        <v>569</v>
      </c>
      <c r="R40" s="404"/>
    </row>
    <row r="41" spans="2:18" ht="30" customHeight="1" x14ac:dyDescent="0.25">
      <c r="B41" s="73">
        <v>10</v>
      </c>
      <c r="C41" s="618" t="s">
        <v>580</v>
      </c>
      <c r="D41" s="619"/>
      <c r="E41" s="619"/>
      <c r="F41" s="619"/>
      <c r="G41" s="619"/>
      <c r="H41" s="619"/>
      <c r="I41" s="619"/>
      <c r="J41" s="619"/>
      <c r="K41" s="619"/>
      <c r="L41" s="619"/>
      <c r="M41" s="619"/>
      <c r="N41" s="620"/>
      <c r="O41" s="361"/>
      <c r="P41" s="394"/>
      <c r="Q41" s="401" t="s">
        <v>569</v>
      </c>
      <c r="R41" s="404"/>
    </row>
    <row r="42" spans="2:18" ht="30" customHeight="1" x14ac:dyDescent="0.25">
      <c r="B42" s="395">
        <v>11</v>
      </c>
      <c r="C42" s="618" t="s">
        <v>596</v>
      </c>
      <c r="D42" s="619"/>
      <c r="E42" s="619"/>
      <c r="F42" s="619"/>
      <c r="G42" s="619"/>
      <c r="H42" s="619"/>
      <c r="I42" s="619"/>
      <c r="J42" s="619"/>
      <c r="K42" s="619"/>
      <c r="L42" s="619"/>
      <c r="M42" s="619"/>
      <c r="N42" s="620"/>
      <c r="O42" s="361"/>
      <c r="P42" s="394"/>
      <c r="Q42" s="401" t="s">
        <v>569</v>
      </c>
      <c r="R42" s="404"/>
    </row>
    <row r="43" spans="2:18" ht="30" customHeight="1" x14ac:dyDescent="0.25">
      <c r="B43" s="73">
        <v>12</v>
      </c>
      <c r="C43" s="618" t="s">
        <v>597</v>
      </c>
      <c r="D43" s="619"/>
      <c r="E43" s="619"/>
      <c r="F43" s="619"/>
      <c r="G43" s="619"/>
      <c r="H43" s="619"/>
      <c r="I43" s="619"/>
      <c r="J43" s="619"/>
      <c r="K43" s="619"/>
      <c r="L43" s="619"/>
      <c r="M43" s="619"/>
      <c r="N43" s="620"/>
      <c r="O43" s="361"/>
      <c r="P43" s="394"/>
      <c r="Q43" s="401" t="s">
        <v>569</v>
      </c>
      <c r="R43" s="404"/>
    </row>
    <row r="44" spans="2:18" ht="30" customHeight="1" x14ac:dyDescent="0.25">
      <c r="B44" s="395">
        <v>13</v>
      </c>
      <c r="C44" s="487" t="s">
        <v>581</v>
      </c>
      <c r="D44" s="519"/>
      <c r="E44" s="519"/>
      <c r="F44" s="519"/>
      <c r="G44" s="519"/>
      <c r="H44" s="519"/>
      <c r="I44" s="519"/>
      <c r="J44" s="519"/>
      <c r="K44" s="519"/>
      <c r="L44" s="519"/>
      <c r="M44" s="519"/>
      <c r="N44" s="488"/>
      <c r="O44" s="361"/>
      <c r="P44" s="394"/>
      <c r="Q44" s="401" t="s">
        <v>569</v>
      </c>
      <c r="R44" s="404"/>
    </row>
    <row r="45" spans="2:18" ht="30" customHeight="1" x14ac:dyDescent="0.25">
      <c r="B45" s="73">
        <v>14</v>
      </c>
      <c r="C45" s="618" t="s">
        <v>582</v>
      </c>
      <c r="D45" s="619"/>
      <c r="E45" s="619"/>
      <c r="F45" s="619"/>
      <c r="G45" s="619"/>
      <c r="H45" s="619"/>
      <c r="I45" s="619"/>
      <c r="J45" s="619"/>
      <c r="K45" s="619"/>
      <c r="L45" s="619"/>
      <c r="M45" s="619"/>
      <c r="N45" s="620"/>
      <c r="O45" s="361"/>
      <c r="P45" s="394"/>
      <c r="Q45" s="401" t="s">
        <v>569</v>
      </c>
      <c r="R45" s="404"/>
    </row>
    <row r="46" spans="2:18" ht="30" customHeight="1" x14ac:dyDescent="0.25">
      <c r="B46" s="395">
        <v>15</v>
      </c>
      <c r="C46" s="618" t="s">
        <v>583</v>
      </c>
      <c r="D46" s="619"/>
      <c r="E46" s="619"/>
      <c r="F46" s="619"/>
      <c r="G46" s="619"/>
      <c r="H46" s="619"/>
      <c r="I46" s="619"/>
      <c r="J46" s="619"/>
      <c r="K46" s="619"/>
      <c r="L46" s="619"/>
      <c r="M46" s="619"/>
      <c r="N46" s="620"/>
      <c r="O46" s="361"/>
      <c r="P46" s="361"/>
      <c r="Q46" s="401" t="s">
        <v>569</v>
      </c>
      <c r="R46" s="404"/>
    </row>
    <row r="47" spans="2:18" ht="30" customHeight="1" x14ac:dyDescent="0.25">
      <c r="B47" s="73">
        <v>16</v>
      </c>
      <c r="C47" s="618" t="s">
        <v>592</v>
      </c>
      <c r="D47" s="619"/>
      <c r="E47" s="619"/>
      <c r="F47" s="619"/>
      <c r="G47" s="619"/>
      <c r="H47" s="619"/>
      <c r="I47" s="619"/>
      <c r="J47" s="619"/>
      <c r="K47" s="619"/>
      <c r="L47" s="619"/>
      <c r="M47" s="619"/>
      <c r="N47" s="620"/>
      <c r="O47" s="361"/>
      <c r="P47" s="361"/>
      <c r="Q47" s="401" t="s">
        <v>569</v>
      </c>
      <c r="R47" s="404"/>
    </row>
    <row r="48" spans="2:18" ht="30" customHeight="1" x14ac:dyDescent="0.25">
      <c r="B48" s="395">
        <v>17</v>
      </c>
      <c r="C48" s="487" t="s">
        <v>565</v>
      </c>
      <c r="D48" s="519"/>
      <c r="E48" s="519"/>
      <c r="F48" s="519"/>
      <c r="G48" s="519"/>
      <c r="H48" s="519"/>
      <c r="I48" s="519"/>
      <c r="J48" s="519"/>
      <c r="K48" s="519"/>
      <c r="L48" s="519"/>
      <c r="M48" s="519"/>
      <c r="N48" s="488"/>
      <c r="O48" s="361"/>
      <c r="P48" s="361"/>
      <c r="Q48" s="401" t="s">
        <v>569</v>
      </c>
      <c r="R48" s="404"/>
    </row>
    <row r="49" spans="2:18" ht="58.5" customHeight="1" x14ac:dyDescent="0.25">
      <c r="B49" s="73">
        <v>18</v>
      </c>
      <c r="C49" s="487" t="s">
        <v>598</v>
      </c>
      <c r="D49" s="519"/>
      <c r="E49" s="519"/>
      <c r="F49" s="519"/>
      <c r="G49" s="519"/>
      <c r="H49" s="519"/>
      <c r="I49" s="519"/>
      <c r="J49" s="519"/>
      <c r="K49" s="519"/>
      <c r="L49" s="519"/>
      <c r="M49" s="519"/>
      <c r="N49" s="488"/>
      <c r="O49" s="361"/>
      <c r="P49" s="361"/>
      <c r="Q49" s="401" t="s">
        <v>67</v>
      </c>
      <c r="R49" s="404"/>
    </row>
    <row r="50" spans="2:18" ht="13.8" thickBot="1" x14ac:dyDescent="0.3"/>
    <row r="51" spans="2:18" ht="24.9" customHeight="1" thickBot="1" x14ac:dyDescent="0.3">
      <c r="B51" s="369" t="s">
        <v>573</v>
      </c>
      <c r="C51" s="403"/>
      <c r="E51" s="621" t="s">
        <v>600</v>
      </c>
      <c r="F51" s="622"/>
      <c r="G51" s="622"/>
      <c r="H51" s="622"/>
      <c r="I51" s="622"/>
      <c r="J51" s="622"/>
      <c r="K51" s="622"/>
      <c r="L51" s="622"/>
      <c r="M51" s="622"/>
      <c r="N51" s="622"/>
      <c r="O51" s="622"/>
      <c r="P51" s="622"/>
      <c r="Q51" s="623"/>
      <c r="R51" s="13"/>
    </row>
    <row r="52" spans="2:18" ht="5.0999999999999996" customHeight="1" thickBot="1" x14ac:dyDescent="0.3">
      <c r="B52" s="402"/>
      <c r="E52" s="624"/>
      <c r="F52" s="625"/>
      <c r="G52" s="625"/>
      <c r="H52" s="625"/>
      <c r="I52" s="625"/>
      <c r="J52" s="625"/>
      <c r="K52" s="625"/>
      <c r="L52" s="625"/>
      <c r="M52" s="625"/>
      <c r="N52" s="625"/>
      <c r="O52" s="625"/>
      <c r="P52" s="625"/>
      <c r="Q52" s="626"/>
      <c r="R52" s="13"/>
    </row>
    <row r="53" spans="2:18" ht="24.9" customHeight="1" thickBot="1" x14ac:dyDescent="0.3">
      <c r="B53" s="369" t="s">
        <v>574</v>
      </c>
      <c r="C53" s="403"/>
      <c r="E53" s="627"/>
      <c r="F53" s="628"/>
      <c r="G53" s="628"/>
      <c r="H53" s="628"/>
      <c r="I53" s="628"/>
      <c r="J53" s="628"/>
      <c r="K53" s="628"/>
      <c r="L53" s="628"/>
      <c r="M53" s="628"/>
      <c r="N53" s="628"/>
      <c r="O53" s="628"/>
      <c r="P53" s="628"/>
      <c r="Q53" s="629"/>
      <c r="R53" s="13"/>
    </row>
    <row r="54" spans="2:18" ht="20.100000000000001" customHeight="1" thickBot="1" x14ac:dyDescent="0.3"/>
    <row r="55" spans="2:18" ht="24.9" customHeight="1" thickBot="1" x14ac:dyDescent="0.3">
      <c r="B55" s="369" t="s">
        <v>573</v>
      </c>
      <c r="C55" s="403"/>
      <c r="E55" s="630" t="s">
        <v>593</v>
      </c>
      <c r="F55" s="622"/>
      <c r="G55" s="622"/>
      <c r="H55" s="622"/>
      <c r="I55" s="622"/>
      <c r="J55" s="622"/>
      <c r="K55" s="622"/>
      <c r="L55" s="622"/>
      <c r="M55" s="622"/>
      <c r="N55" s="622"/>
      <c r="O55" s="622"/>
      <c r="P55" s="622"/>
      <c r="Q55" s="623"/>
      <c r="R55" s="13"/>
    </row>
    <row r="56" spans="2:18" ht="15.75" customHeight="1" thickBot="1" x14ac:dyDescent="0.3">
      <c r="B56" s="402"/>
      <c r="E56" s="624"/>
      <c r="F56" s="625"/>
      <c r="G56" s="625"/>
      <c r="H56" s="625"/>
      <c r="I56" s="625"/>
      <c r="J56" s="625"/>
      <c r="K56" s="625"/>
      <c r="L56" s="625"/>
      <c r="M56" s="625"/>
      <c r="N56" s="625"/>
      <c r="O56" s="625"/>
      <c r="P56" s="625"/>
      <c r="Q56" s="626"/>
      <c r="R56" s="13"/>
    </row>
    <row r="57" spans="2:18" ht="24.9" customHeight="1" thickBot="1" x14ac:dyDescent="0.3">
      <c r="B57" s="369" t="s">
        <v>574</v>
      </c>
      <c r="C57" s="403"/>
      <c r="E57" s="627"/>
      <c r="F57" s="628"/>
      <c r="G57" s="628"/>
      <c r="H57" s="628"/>
      <c r="I57" s="628"/>
      <c r="J57" s="628"/>
      <c r="K57" s="628"/>
      <c r="L57" s="628"/>
      <c r="M57" s="628"/>
      <c r="N57" s="628"/>
      <c r="O57" s="628"/>
      <c r="P57" s="628"/>
      <c r="Q57" s="629"/>
      <c r="R57" s="13"/>
    </row>
    <row r="59" spans="2:18" x14ac:dyDescent="0.25">
      <c r="B59" s="631" t="s">
        <v>575</v>
      </c>
      <c r="C59" s="632"/>
      <c r="D59" s="632"/>
      <c r="E59" s="632"/>
      <c r="F59" s="632"/>
      <c r="G59" s="632"/>
      <c r="H59" s="632"/>
      <c r="I59" s="632"/>
      <c r="J59" s="632"/>
      <c r="K59" s="632"/>
      <c r="L59" s="632"/>
      <c r="M59" s="632"/>
      <c r="N59" s="632"/>
      <c r="O59" s="632"/>
      <c r="P59" s="632"/>
      <c r="Q59" s="632"/>
    </row>
    <row r="60" spans="2:18" x14ac:dyDescent="0.25">
      <c r="B60" s="632"/>
      <c r="C60" s="632"/>
      <c r="D60" s="632"/>
      <c r="E60" s="632"/>
      <c r="F60" s="632"/>
      <c r="G60" s="632"/>
      <c r="H60" s="632"/>
      <c r="I60" s="632"/>
      <c r="J60" s="632"/>
      <c r="K60" s="632"/>
      <c r="L60" s="632"/>
      <c r="M60" s="632"/>
      <c r="N60" s="632"/>
      <c r="O60" s="632"/>
      <c r="P60" s="632"/>
      <c r="Q60" s="632"/>
    </row>
    <row r="61" spans="2:18" x14ac:dyDescent="0.25">
      <c r="B61" s="632"/>
      <c r="C61" s="632"/>
      <c r="D61" s="632"/>
      <c r="E61" s="632"/>
      <c r="F61" s="632"/>
      <c r="G61" s="632"/>
      <c r="H61" s="632"/>
      <c r="I61" s="632"/>
      <c r="J61" s="632"/>
      <c r="K61" s="632"/>
      <c r="L61" s="632"/>
      <c r="M61" s="632"/>
      <c r="N61" s="632"/>
      <c r="O61" s="632"/>
      <c r="P61" s="632"/>
      <c r="Q61" s="632"/>
    </row>
    <row r="62" spans="2:18" x14ac:dyDescent="0.25">
      <c r="B62" s="632"/>
      <c r="C62" s="632"/>
      <c r="D62" s="632"/>
      <c r="E62" s="632"/>
      <c r="F62" s="632"/>
      <c r="G62" s="632"/>
      <c r="H62" s="632"/>
      <c r="I62" s="632"/>
      <c r="J62" s="632"/>
      <c r="K62" s="632"/>
      <c r="L62" s="632"/>
      <c r="M62" s="632"/>
      <c r="N62" s="632"/>
      <c r="O62" s="632"/>
      <c r="P62" s="632"/>
      <c r="Q62" s="632"/>
    </row>
    <row r="64" spans="2:18" ht="20.100000000000001" customHeight="1" x14ac:dyDescent="0.25">
      <c r="B64" s="633" t="s">
        <v>576</v>
      </c>
      <c r="C64" s="633"/>
      <c r="D64" s="633"/>
      <c r="E64" s="633"/>
      <c r="F64" s="633"/>
      <c r="G64" s="633"/>
      <c r="H64" s="633"/>
      <c r="I64" s="633"/>
    </row>
    <row r="65" spans="4:17" ht="30" customHeight="1" x14ac:dyDescent="0.25">
      <c r="D65" s="612" t="s">
        <v>584</v>
      </c>
      <c r="E65" s="613"/>
      <c r="F65" s="613"/>
      <c r="G65" s="613"/>
      <c r="H65" s="613"/>
      <c r="I65" s="613"/>
      <c r="J65" s="614"/>
      <c r="K65" s="615"/>
      <c r="L65" s="616"/>
      <c r="M65" s="616"/>
      <c r="N65" s="616"/>
      <c r="O65" s="616"/>
      <c r="P65" s="617"/>
      <c r="Q65"/>
    </row>
    <row r="66" spans="4:17" ht="69.900000000000006" customHeight="1" x14ac:dyDescent="0.25">
      <c r="D66" s="612" t="s">
        <v>577</v>
      </c>
      <c r="E66" s="613"/>
      <c r="F66" s="613"/>
      <c r="G66" s="613"/>
      <c r="H66" s="613"/>
      <c r="I66" s="613"/>
      <c r="J66" s="614"/>
      <c r="K66" s="615"/>
      <c r="L66" s="616"/>
      <c r="M66" s="616"/>
      <c r="N66" s="616"/>
      <c r="O66" s="616"/>
      <c r="P66" s="617"/>
      <c r="Q66"/>
    </row>
    <row r="67" spans="4:17" ht="20.100000000000001" customHeight="1" x14ac:dyDescent="0.25">
      <c r="D67" s="612" t="s">
        <v>556</v>
      </c>
      <c r="E67" s="613"/>
      <c r="F67" s="613"/>
      <c r="G67" s="613"/>
      <c r="H67" s="613"/>
      <c r="I67" s="613"/>
      <c r="J67" s="614"/>
      <c r="K67" s="615"/>
      <c r="L67" s="616"/>
      <c r="M67" s="616"/>
      <c r="N67" s="616"/>
      <c r="O67" s="616"/>
      <c r="P67" s="617"/>
      <c r="Q67"/>
    </row>
  </sheetData>
  <mergeCells count="66">
    <mergeCell ref="C40:N40"/>
    <mergeCell ref="C42:N42"/>
    <mergeCell ref="C43:N43"/>
    <mergeCell ref="C49:N49"/>
    <mergeCell ref="C41:N41"/>
    <mergeCell ref="C44:N44"/>
    <mergeCell ref="L20:Q20"/>
    <mergeCell ref="B22:E24"/>
    <mergeCell ref="F23:K23"/>
    <mergeCell ref="C37:N37"/>
    <mergeCell ref="C39:N39"/>
    <mergeCell ref="C38:N38"/>
    <mergeCell ref="F26:K26"/>
    <mergeCell ref="L26:Q26"/>
    <mergeCell ref="F20:K20"/>
    <mergeCell ref="F27:K27"/>
    <mergeCell ref="F22:Q22"/>
    <mergeCell ref="B18:E20"/>
    <mergeCell ref="F18:Q18"/>
    <mergeCell ref="F19:K19"/>
    <mergeCell ref="L19:Q19"/>
    <mergeCell ref="C32:N32"/>
    <mergeCell ref="C33:N33"/>
    <mergeCell ref="C34:N34"/>
    <mergeCell ref="C35:N35"/>
    <mergeCell ref="C36:N36"/>
    <mergeCell ref="B30:Q30"/>
    <mergeCell ref="G10:Q10"/>
    <mergeCell ref="G12:Q12"/>
    <mergeCell ref="B16:F16"/>
    <mergeCell ref="B14:F14"/>
    <mergeCell ref="B12:F12"/>
    <mergeCell ref="O14:Q14"/>
    <mergeCell ref="M14:N14"/>
    <mergeCell ref="G14:L14"/>
    <mergeCell ref="G16:L16"/>
    <mergeCell ref="B2:E4"/>
    <mergeCell ref="C31:N31"/>
    <mergeCell ref="F2:O4"/>
    <mergeCell ref="B6:Q6"/>
    <mergeCell ref="B8:F8"/>
    <mergeCell ref="B10:F10"/>
    <mergeCell ref="O16:Q16"/>
    <mergeCell ref="M16:N16"/>
    <mergeCell ref="B29:Q29"/>
    <mergeCell ref="L27:Q27"/>
    <mergeCell ref="L23:Q23"/>
    <mergeCell ref="B26:E27"/>
    <mergeCell ref="P2:Q2"/>
    <mergeCell ref="P3:Q3"/>
    <mergeCell ref="P4:Q4"/>
    <mergeCell ref="G8:Q8"/>
    <mergeCell ref="D66:J66"/>
    <mergeCell ref="D67:J67"/>
    <mergeCell ref="K66:P66"/>
    <mergeCell ref="K67:P67"/>
    <mergeCell ref="C45:N45"/>
    <mergeCell ref="C46:N46"/>
    <mergeCell ref="C47:N47"/>
    <mergeCell ref="C48:N48"/>
    <mergeCell ref="E51:Q53"/>
    <mergeCell ref="E55:Q57"/>
    <mergeCell ref="B59:Q62"/>
    <mergeCell ref="B64:I64"/>
    <mergeCell ref="D65:J65"/>
    <mergeCell ref="K65:P65"/>
  </mergeCells>
  <printOptions horizontalCentered="1"/>
  <pageMargins left="0.25" right="0.25" top="0.75" bottom="0.75" header="0.3" footer="0.3"/>
  <pageSetup paperSize="9" scale="64" fitToHeight="0" orientation="portrait" horizontalDpi="4294967295" verticalDpi="1200" r:id="rId1"/>
  <headerFooter scaleWithDoc="0" alignWithMargins="0"/>
  <rowBreaks count="1" manualBreakCount="1">
    <brk id="58"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10</vt:i4>
      </vt:variant>
      <vt:variant>
        <vt:lpstr>Gráficos</vt:lpstr>
      </vt:variant>
      <vt:variant>
        <vt:i4>1</vt:i4>
      </vt:variant>
      <vt:variant>
        <vt:lpstr>Rangos con nombre</vt:lpstr>
      </vt:variant>
      <vt:variant>
        <vt:i4>7</vt:i4>
      </vt:variant>
    </vt:vector>
  </HeadingPairs>
  <TitlesOfParts>
    <vt:vector size="18" baseType="lpstr">
      <vt:lpstr>Informacion General</vt:lpstr>
      <vt:lpstr>S. Financiera y Oblig. Legales</vt:lpstr>
      <vt:lpstr>Capacidad Operativa</vt:lpstr>
      <vt:lpstr>Gestión de Calidad</vt:lpstr>
      <vt:lpstr>Seguridad, Salud y Medioambient</vt:lpstr>
      <vt:lpstr>Gestión Comercial</vt:lpstr>
      <vt:lpstr>Puntuación</vt:lpstr>
      <vt:lpstr>Constancia</vt:lpstr>
      <vt:lpstr>Cuestionario</vt:lpstr>
      <vt:lpstr>Registro</vt:lpstr>
      <vt:lpstr>Gráfico1</vt:lpstr>
      <vt:lpstr>'Capacidad Operativa'!Área_de_impresión</vt:lpstr>
      <vt:lpstr>Constancia!Área_de_impresión</vt:lpstr>
      <vt:lpstr>Cuestionario!Área_de_impresión</vt:lpstr>
      <vt:lpstr>'Gestión de Calidad'!Área_de_impresión</vt:lpstr>
      <vt:lpstr>'Informacion General'!Área_de_impresión</vt:lpstr>
      <vt:lpstr>Registro!Área_de_impresión</vt:lpstr>
      <vt:lpstr>'S. Financiera y Oblig. Legales'!Área_de_impresión</vt:lpstr>
    </vt:vector>
  </TitlesOfParts>
  <Company>PRIVADO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CLIENTE</dc:creator>
  <cp:lastModifiedBy>criz.herrera12@gmail.com</cp:lastModifiedBy>
  <cp:lastPrinted>2019-09-05T21:40:26Z</cp:lastPrinted>
  <dcterms:created xsi:type="dcterms:W3CDTF">2000-12-09T15:46:06Z</dcterms:created>
  <dcterms:modified xsi:type="dcterms:W3CDTF">2024-01-28T23:06:41Z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